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QS-FS-STE-005\Users1\RHildebrand\Home\Hildebrand Documents\Standard Rates &amp; GSA Vehicle Rates\Published Inst &amp; Workbooks\"/>
    </mc:Choice>
  </mc:AlternateContent>
  <bookViews>
    <workbookView xWindow="-120" yWindow="825" windowWidth="24240" windowHeight="12405" tabRatio="588" activeTab="3"/>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rate!$F$4:$F$71</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39" l="1"/>
  <c r="E65" i="13"/>
  <c r="E64" i="14"/>
  <c r="E65" i="14"/>
  <c r="E64" i="13"/>
  <c r="C64" i="13"/>
  <c r="E63" i="13"/>
  <c r="C63" i="13"/>
  <c r="E62" i="13"/>
  <c r="C62" i="13"/>
  <c r="E61" i="13"/>
  <c r="C61" i="13"/>
  <c r="C65" i="13"/>
  <c r="C65" i="14"/>
  <c r="C64" i="14"/>
  <c r="E63" i="14"/>
  <c r="C63" i="14"/>
  <c r="E62" i="14"/>
  <c r="C62" i="14"/>
  <c r="E61" i="14"/>
  <c r="C61" i="14"/>
  <c r="E65" i="9"/>
  <c r="C65" i="9"/>
  <c r="E64" i="9"/>
  <c r="C64" i="9"/>
  <c r="E63" i="9"/>
  <c r="C63" i="9"/>
  <c r="E62" i="9"/>
  <c r="C62" i="9"/>
  <c r="C61" i="9"/>
  <c r="E61" i="9"/>
  <c r="E65" i="10"/>
  <c r="C65" i="10"/>
  <c r="E64" i="10"/>
  <c r="C64" i="10"/>
  <c r="E63" i="10"/>
  <c r="C63" i="10"/>
  <c r="E62" i="10"/>
  <c r="C62" i="10"/>
  <c r="E61" i="10"/>
  <c r="C61" i="10"/>
  <c r="E65" i="11"/>
  <c r="C65" i="11"/>
  <c r="E64" i="11"/>
  <c r="C64" i="11"/>
  <c r="E63" i="11"/>
  <c r="C63" i="11"/>
  <c r="E62" i="11"/>
  <c r="C62" i="11"/>
  <c r="C61" i="11"/>
  <c r="C65" i="12"/>
  <c r="E65" i="12"/>
  <c r="E64" i="12"/>
  <c r="C64" i="12"/>
  <c r="E63" i="12"/>
  <c r="C63" i="12"/>
  <c r="E62" i="12"/>
  <c r="E61" i="12"/>
  <c r="C61" i="12"/>
  <c r="C62" i="12"/>
  <c r="E64" i="45" l="1"/>
  <c r="C64" i="45"/>
  <c r="E62" i="45"/>
  <c r="C63" i="45"/>
  <c r="C62" i="45"/>
  <c r="E61" i="45"/>
  <c r="C61" i="45"/>
  <c r="E65" i="45"/>
  <c r="C65" i="45"/>
  <c r="D31" i="12" l="1"/>
  <c r="F31" i="12"/>
  <c r="G31" i="12" s="1"/>
  <c r="D32" i="12"/>
  <c r="F32" i="12"/>
  <c r="G32" i="12" s="1"/>
  <c r="D33" i="12"/>
  <c r="F33" i="12"/>
  <c r="G33" i="12" s="1"/>
  <c r="D34" i="12"/>
  <c r="F34" i="12"/>
  <c r="G34" i="12" s="1"/>
  <c r="D35" i="12"/>
  <c r="F35" i="12"/>
  <c r="G35" i="12" s="1"/>
  <c r="D31" i="11"/>
  <c r="F31" i="11"/>
  <c r="G31" i="11" s="1"/>
  <c r="F35" i="9"/>
  <c r="G35" i="9" s="1"/>
  <c r="D35" i="9"/>
  <c r="F34" i="9"/>
  <c r="G34" i="9" s="1"/>
  <c r="D34" i="9"/>
  <c r="F33" i="9"/>
  <c r="G33" i="9" s="1"/>
  <c r="D33" i="9"/>
  <c r="F32" i="9"/>
  <c r="G32" i="9" s="1"/>
  <c r="D32" i="9"/>
  <c r="F31" i="9"/>
  <c r="G31" i="9" s="1"/>
  <c r="D31" i="9"/>
  <c r="F35" i="10"/>
  <c r="G35" i="10" s="1"/>
  <c r="D35" i="10"/>
  <c r="F34" i="10"/>
  <c r="G34" i="10" s="1"/>
  <c r="D34" i="10"/>
  <c r="F33" i="10"/>
  <c r="G33" i="10" s="1"/>
  <c r="D33" i="10"/>
  <c r="F32" i="10"/>
  <c r="G32" i="10" s="1"/>
  <c r="D32" i="10"/>
  <c r="F31" i="10"/>
  <c r="G31" i="10" s="1"/>
  <c r="D31" i="10"/>
  <c r="F35" i="11"/>
  <c r="G35" i="11" s="1"/>
  <c r="D35" i="11"/>
  <c r="F34" i="11"/>
  <c r="G34" i="11" s="1"/>
  <c r="D34" i="11"/>
  <c r="F33" i="11"/>
  <c r="G33" i="11" s="1"/>
  <c r="D33" i="11"/>
  <c r="F32" i="11"/>
  <c r="G32" i="11" s="1"/>
  <c r="D32" i="11"/>
  <c r="G37" i="9" l="1"/>
  <c r="D16" i="39" s="1"/>
  <c r="G37" i="10"/>
  <c r="D15" i="39" s="1"/>
  <c r="G37" i="11"/>
  <c r="D14" i="39" s="1"/>
  <c r="G37" i="12"/>
  <c r="H25" i="14"/>
  <c r="H24" i="14"/>
  <c r="H23" i="14"/>
  <c r="H22" i="14"/>
  <c r="H21" i="14"/>
  <c r="H20" i="14"/>
  <c r="H19" i="14"/>
  <c r="H18" i="14"/>
  <c r="H17" i="14"/>
  <c r="H16" i="14"/>
  <c r="H15" i="14"/>
  <c r="H14" i="14"/>
  <c r="H13" i="14"/>
  <c r="H12" i="14"/>
  <c r="H11" i="14"/>
  <c r="H10" i="14"/>
  <c r="H9" i="14"/>
  <c r="H8" i="14"/>
  <c r="H25" i="9"/>
  <c r="H24" i="9"/>
  <c r="H23" i="9"/>
  <c r="H22" i="9"/>
  <c r="H21" i="9"/>
  <c r="H20" i="9"/>
  <c r="H19" i="9"/>
  <c r="H18" i="9"/>
  <c r="H17" i="9"/>
  <c r="H16" i="9"/>
  <c r="H15" i="9"/>
  <c r="H14" i="9"/>
  <c r="H13" i="9"/>
  <c r="H12" i="9"/>
  <c r="H11" i="9"/>
  <c r="H10" i="9"/>
  <c r="H9" i="9"/>
  <c r="H8" i="9"/>
  <c r="H25" i="10"/>
  <c r="H24" i="10"/>
  <c r="H23" i="10"/>
  <c r="H22" i="10"/>
  <c r="H21" i="10"/>
  <c r="H20" i="10"/>
  <c r="H19" i="10"/>
  <c r="H18" i="10"/>
  <c r="H17" i="10"/>
  <c r="H16" i="10"/>
  <c r="H15" i="10"/>
  <c r="H14" i="10"/>
  <c r="H13" i="10"/>
  <c r="H12" i="10"/>
  <c r="H11" i="10"/>
  <c r="H10" i="10"/>
  <c r="H9" i="10"/>
  <c r="H8" i="10"/>
  <c r="H25" i="11"/>
  <c r="H24" i="11"/>
  <c r="H23" i="11"/>
  <c r="H22" i="11"/>
  <c r="H21" i="11"/>
  <c r="H20" i="11"/>
  <c r="H19" i="11"/>
  <c r="H18" i="11"/>
  <c r="H17" i="11"/>
  <c r="H16" i="11"/>
  <c r="H15" i="11"/>
  <c r="H14" i="11"/>
  <c r="H13" i="11"/>
  <c r="H12" i="11"/>
  <c r="H11" i="11"/>
  <c r="H10" i="11"/>
  <c r="H9" i="11"/>
  <c r="H8" i="11"/>
  <c r="H25" i="12"/>
  <c r="H24" i="12"/>
  <c r="H23" i="12"/>
  <c r="H22" i="12"/>
  <c r="H21" i="12"/>
  <c r="H20" i="12"/>
  <c r="H19" i="12"/>
  <c r="H18" i="12"/>
  <c r="H17" i="12"/>
  <c r="H16" i="12"/>
  <c r="H15" i="12"/>
  <c r="H14" i="12"/>
  <c r="H13" i="12"/>
  <c r="H12" i="12"/>
  <c r="H11" i="12"/>
  <c r="H10" i="12"/>
  <c r="H9" i="12"/>
  <c r="H8" i="12"/>
  <c r="H25" i="13"/>
  <c r="H24" i="13"/>
  <c r="H23" i="13"/>
  <c r="H22" i="13"/>
  <c r="H21" i="13"/>
  <c r="H20" i="13"/>
  <c r="H19" i="13"/>
  <c r="H18" i="13"/>
  <c r="H17" i="13"/>
  <c r="H16" i="13"/>
  <c r="H15" i="13"/>
  <c r="H14" i="13"/>
  <c r="H13" i="13"/>
  <c r="H12" i="13"/>
  <c r="H11" i="13"/>
  <c r="H10" i="13"/>
  <c r="H9" i="13"/>
  <c r="H8" i="13"/>
  <c r="H25" i="45"/>
  <c r="H24" i="45"/>
  <c r="H23" i="45"/>
  <c r="H22" i="45"/>
  <c r="H21" i="45"/>
  <c r="H20" i="45"/>
  <c r="H19" i="45"/>
  <c r="H18" i="45"/>
  <c r="H17" i="45"/>
  <c r="H16" i="45"/>
  <c r="H15" i="45"/>
  <c r="H14" i="45"/>
  <c r="H13" i="45"/>
  <c r="H12" i="45"/>
  <c r="H11" i="45"/>
  <c r="H10" i="45"/>
  <c r="H8" i="45"/>
  <c r="H9" i="45"/>
  <c r="D13" i="39" l="1"/>
  <c r="E55" i="14"/>
  <c r="E54" i="14"/>
  <c r="E53" i="14"/>
  <c r="E52" i="14"/>
  <c r="E51" i="14"/>
  <c r="C55" i="14"/>
  <c r="C54" i="14"/>
  <c r="C53" i="14"/>
  <c r="C52" i="14"/>
  <c r="C51" i="14"/>
  <c r="F35" i="14"/>
  <c r="F34" i="14"/>
  <c r="F33" i="14"/>
  <c r="F32" i="14"/>
  <c r="F31" i="14"/>
  <c r="D35" i="14"/>
  <c r="D34" i="14"/>
  <c r="D33" i="14"/>
  <c r="D32" i="14"/>
  <c r="D31" i="14"/>
  <c r="E55" i="9"/>
  <c r="E54" i="9"/>
  <c r="E53" i="9"/>
  <c r="E52" i="9"/>
  <c r="E51" i="9"/>
  <c r="C55" i="9"/>
  <c r="C54" i="9"/>
  <c r="C53" i="9"/>
  <c r="C52" i="9"/>
  <c r="C51" i="9"/>
  <c r="E55" i="10"/>
  <c r="E54" i="10"/>
  <c r="E53" i="10"/>
  <c r="E52" i="10"/>
  <c r="E51" i="10"/>
  <c r="C55" i="10"/>
  <c r="C54" i="10"/>
  <c r="C53" i="10"/>
  <c r="C52" i="10"/>
  <c r="C51" i="10"/>
  <c r="E55" i="11"/>
  <c r="E54" i="11"/>
  <c r="E53" i="11"/>
  <c r="E52" i="11"/>
  <c r="E51" i="11"/>
  <c r="C55" i="11"/>
  <c r="C54" i="11"/>
  <c r="C53" i="11"/>
  <c r="C52" i="11"/>
  <c r="C51" i="11"/>
  <c r="E55" i="12"/>
  <c r="E54" i="12"/>
  <c r="E53" i="12"/>
  <c r="E52" i="12"/>
  <c r="E51" i="12"/>
  <c r="C55" i="12"/>
  <c r="C54" i="12"/>
  <c r="C53" i="12"/>
  <c r="C52" i="12"/>
  <c r="C51" i="12"/>
  <c r="E55" i="13"/>
  <c r="E54" i="13"/>
  <c r="E53" i="13"/>
  <c r="E52" i="13"/>
  <c r="E51" i="13"/>
  <c r="C55" i="13"/>
  <c r="C54" i="13"/>
  <c r="C53" i="13"/>
  <c r="C52" i="13"/>
  <c r="C51" i="13"/>
  <c r="F35" i="13"/>
  <c r="F34" i="13"/>
  <c r="F33" i="13"/>
  <c r="F32" i="13"/>
  <c r="F31" i="13"/>
  <c r="D35" i="13"/>
  <c r="D34" i="13"/>
  <c r="D33" i="13"/>
  <c r="D32" i="13"/>
  <c r="D31" i="13"/>
  <c r="F78" i="45"/>
  <c r="F35" i="45"/>
  <c r="F34" i="45"/>
  <c r="F33" i="45"/>
  <c r="F32" i="45"/>
  <c r="F31" i="45"/>
  <c r="D35" i="45"/>
  <c r="D34" i="45"/>
  <c r="D33" i="45"/>
  <c r="D31" i="45"/>
  <c r="D32" i="45"/>
  <c r="E83" i="14" l="1"/>
  <c r="H83" i="14" s="1"/>
  <c r="C83" i="14"/>
  <c r="F82" i="14"/>
  <c r="H82" i="14" s="1"/>
  <c r="C82" i="14"/>
  <c r="E81" i="14"/>
  <c r="H81" i="14" s="1"/>
  <c r="C81" i="14"/>
  <c r="F80" i="14"/>
  <c r="H80" i="14" s="1"/>
  <c r="C80" i="14"/>
  <c r="E79" i="14"/>
  <c r="H79" i="14" s="1"/>
  <c r="C79" i="14"/>
  <c r="F78" i="14"/>
  <c r="H78" i="14" s="1"/>
  <c r="C78" i="14"/>
  <c r="E83" i="9"/>
  <c r="H83" i="9" s="1"/>
  <c r="C83" i="9"/>
  <c r="F82" i="9"/>
  <c r="H82" i="9" s="1"/>
  <c r="C82" i="9"/>
  <c r="E81" i="9"/>
  <c r="H81" i="9" s="1"/>
  <c r="C81" i="9"/>
  <c r="F80" i="9"/>
  <c r="H80" i="9" s="1"/>
  <c r="C80" i="9"/>
  <c r="E79" i="9"/>
  <c r="H79" i="9" s="1"/>
  <c r="C79" i="9"/>
  <c r="F78" i="9"/>
  <c r="H78" i="9" s="1"/>
  <c r="C78" i="9"/>
  <c r="E83" i="10"/>
  <c r="H83" i="10" s="1"/>
  <c r="C83" i="10"/>
  <c r="F82" i="10"/>
  <c r="H82" i="10" s="1"/>
  <c r="C82" i="10"/>
  <c r="E81" i="10"/>
  <c r="H81" i="10" s="1"/>
  <c r="C81" i="10"/>
  <c r="F80" i="10"/>
  <c r="H80" i="10" s="1"/>
  <c r="C80" i="10"/>
  <c r="E79" i="10"/>
  <c r="H79" i="10" s="1"/>
  <c r="C79" i="10"/>
  <c r="F78" i="10"/>
  <c r="H78" i="10" s="1"/>
  <c r="C78" i="10"/>
  <c r="E83" i="11"/>
  <c r="H83" i="11" s="1"/>
  <c r="C83" i="11"/>
  <c r="F82" i="11"/>
  <c r="H82" i="11" s="1"/>
  <c r="C82" i="11"/>
  <c r="E81" i="11"/>
  <c r="H81" i="11" s="1"/>
  <c r="C81" i="11"/>
  <c r="F80" i="11"/>
  <c r="H80" i="11" s="1"/>
  <c r="C80" i="11"/>
  <c r="E79" i="11"/>
  <c r="H79" i="11" s="1"/>
  <c r="C79" i="11"/>
  <c r="F78" i="11"/>
  <c r="H78" i="11" s="1"/>
  <c r="C78" i="11"/>
  <c r="E83" i="12"/>
  <c r="H83" i="12" s="1"/>
  <c r="C83" i="12"/>
  <c r="F82" i="12"/>
  <c r="H82" i="12" s="1"/>
  <c r="C82" i="12"/>
  <c r="E81" i="12"/>
  <c r="H81" i="12" s="1"/>
  <c r="C81" i="12"/>
  <c r="F80" i="12"/>
  <c r="H80" i="12" s="1"/>
  <c r="C80" i="12"/>
  <c r="E79" i="12"/>
  <c r="H79" i="12" s="1"/>
  <c r="C79" i="12"/>
  <c r="F78" i="12"/>
  <c r="H78" i="12" s="1"/>
  <c r="C78" i="12"/>
  <c r="E83" i="13"/>
  <c r="H83" i="13" s="1"/>
  <c r="C83" i="13"/>
  <c r="F82" i="13"/>
  <c r="H82" i="13" s="1"/>
  <c r="C82" i="13"/>
  <c r="E81" i="13"/>
  <c r="H81" i="13" s="1"/>
  <c r="C81" i="13"/>
  <c r="F80" i="13"/>
  <c r="H80" i="13" s="1"/>
  <c r="C80" i="13"/>
  <c r="E79" i="13"/>
  <c r="H79" i="13" s="1"/>
  <c r="C79" i="13"/>
  <c r="F78" i="13"/>
  <c r="H78" i="13" s="1"/>
  <c r="C78" i="13"/>
  <c r="F82" i="45"/>
  <c r="F80" i="45"/>
  <c r="C83" i="45"/>
  <c r="C82" i="45"/>
  <c r="C81" i="45"/>
  <c r="C80" i="45"/>
  <c r="C79" i="45"/>
  <c r="H85" i="11" l="1"/>
  <c r="H85" i="12"/>
  <c r="H85" i="14"/>
  <c r="H85" i="9"/>
  <c r="H85" i="10"/>
  <c r="H85" i="13"/>
  <c r="C55" i="45"/>
  <c r="C54" i="45"/>
  <c r="C53" i="45"/>
  <c r="C52" i="45"/>
  <c r="C51" i="45"/>
  <c r="E55" i="45"/>
  <c r="E54" i="45"/>
  <c r="E53" i="45"/>
  <c r="E52" i="45"/>
  <c r="E51" i="45"/>
  <c r="I13" i="39" l="1"/>
  <c r="G35" i="14"/>
  <c r="G34" i="14"/>
  <c r="G33" i="14"/>
  <c r="G32" i="14"/>
  <c r="G31" i="14"/>
  <c r="G35" i="13"/>
  <c r="G34" i="13"/>
  <c r="G33" i="13"/>
  <c r="G32" i="13"/>
  <c r="G31" i="13"/>
  <c r="E83" i="45" l="1"/>
  <c r="E81" i="45"/>
  <c r="E79" i="45"/>
  <c r="B4" i="13" l="1"/>
  <c r="B4" i="12" s="1"/>
  <c r="B4" i="11" s="1"/>
  <c r="B4" i="10" s="1"/>
  <c r="B4" i="9" s="1"/>
  <c r="B4" i="14" s="1"/>
  <c r="C78" i="45" l="1"/>
  <c r="G74" i="14" l="1"/>
  <c r="F65" i="14"/>
  <c r="F64" i="14"/>
  <c r="F63" i="14"/>
  <c r="F62" i="14"/>
  <c r="F61" i="14"/>
  <c r="F55" i="14"/>
  <c r="F54" i="14"/>
  <c r="F53" i="14"/>
  <c r="F52" i="14"/>
  <c r="F51" i="14"/>
  <c r="F45" i="14"/>
  <c r="G45" i="14" s="1"/>
  <c r="D45" i="14"/>
  <c r="F44" i="14"/>
  <c r="G44" i="14" s="1"/>
  <c r="D44" i="14"/>
  <c r="F43" i="14"/>
  <c r="G43" i="14" s="1"/>
  <c r="D43" i="14"/>
  <c r="F42" i="14"/>
  <c r="G42" i="14" s="1"/>
  <c r="D42" i="14"/>
  <c r="F41" i="14"/>
  <c r="G41" i="14" s="1"/>
  <c r="D41" i="14"/>
  <c r="I25" i="14"/>
  <c r="I24" i="14"/>
  <c r="I23" i="14"/>
  <c r="I22" i="14"/>
  <c r="I21" i="14"/>
  <c r="I20" i="14"/>
  <c r="I19" i="14"/>
  <c r="I18" i="14"/>
  <c r="I17" i="14"/>
  <c r="I16" i="14"/>
  <c r="I15" i="14"/>
  <c r="I14" i="14"/>
  <c r="I13" i="14"/>
  <c r="I12" i="14"/>
  <c r="I11" i="14"/>
  <c r="I10" i="14"/>
  <c r="I9" i="14"/>
  <c r="I8" i="14"/>
  <c r="G74" i="9"/>
  <c r="F65" i="9"/>
  <c r="F64" i="9"/>
  <c r="F63" i="9"/>
  <c r="F62" i="9"/>
  <c r="F61" i="9"/>
  <c r="F55" i="9"/>
  <c r="F54" i="9"/>
  <c r="F53" i="9"/>
  <c r="F52" i="9"/>
  <c r="F51" i="9"/>
  <c r="F45" i="9"/>
  <c r="G45" i="9" s="1"/>
  <c r="D45" i="9"/>
  <c r="F44" i="9"/>
  <c r="G44" i="9" s="1"/>
  <c r="D44" i="9"/>
  <c r="F43" i="9"/>
  <c r="G43" i="9" s="1"/>
  <c r="D43" i="9"/>
  <c r="F42" i="9"/>
  <c r="G42" i="9" s="1"/>
  <c r="D42" i="9"/>
  <c r="F41" i="9"/>
  <c r="G41" i="9" s="1"/>
  <c r="D41" i="9"/>
  <c r="I25" i="9"/>
  <c r="I24" i="9"/>
  <c r="I23" i="9"/>
  <c r="I22" i="9"/>
  <c r="I21" i="9"/>
  <c r="I20" i="9"/>
  <c r="I19" i="9"/>
  <c r="I18" i="9"/>
  <c r="I17" i="9"/>
  <c r="I16" i="9"/>
  <c r="I15" i="9"/>
  <c r="I14" i="9"/>
  <c r="I13" i="9"/>
  <c r="I12" i="9"/>
  <c r="I11" i="9"/>
  <c r="I10" i="9"/>
  <c r="I9" i="9"/>
  <c r="I8" i="9"/>
  <c r="G74" i="10"/>
  <c r="F65" i="10"/>
  <c r="F64" i="10"/>
  <c r="F63" i="10"/>
  <c r="F62" i="10"/>
  <c r="F61" i="10"/>
  <c r="F55" i="10"/>
  <c r="F54" i="10"/>
  <c r="F53" i="10"/>
  <c r="F52" i="10"/>
  <c r="F51" i="10"/>
  <c r="F45" i="10"/>
  <c r="G45" i="10" s="1"/>
  <c r="D45" i="10"/>
  <c r="F44" i="10"/>
  <c r="G44" i="10" s="1"/>
  <c r="D44" i="10"/>
  <c r="F43" i="10"/>
  <c r="G43" i="10" s="1"/>
  <c r="D43" i="10"/>
  <c r="F42" i="10"/>
  <c r="G42" i="10" s="1"/>
  <c r="D42" i="10"/>
  <c r="F41" i="10"/>
  <c r="G41" i="10" s="1"/>
  <c r="D41" i="10"/>
  <c r="I25" i="10"/>
  <c r="I24" i="10"/>
  <c r="I23" i="10"/>
  <c r="I22" i="10"/>
  <c r="I21" i="10"/>
  <c r="I20" i="10"/>
  <c r="I19" i="10"/>
  <c r="I18" i="10"/>
  <c r="I17" i="10"/>
  <c r="I16" i="10"/>
  <c r="I15" i="10"/>
  <c r="I14" i="10"/>
  <c r="I13" i="10"/>
  <c r="I12" i="10"/>
  <c r="I11" i="10"/>
  <c r="I10" i="10"/>
  <c r="I9" i="10"/>
  <c r="I8" i="10"/>
  <c r="G74" i="11"/>
  <c r="F65" i="11"/>
  <c r="F64" i="11"/>
  <c r="F63" i="11"/>
  <c r="F62" i="11"/>
  <c r="E61" i="11"/>
  <c r="F61" i="11" s="1"/>
  <c r="F55" i="11"/>
  <c r="F54" i="11"/>
  <c r="F53" i="11"/>
  <c r="F52" i="11"/>
  <c r="F51" i="11"/>
  <c r="F45" i="11"/>
  <c r="G45" i="11" s="1"/>
  <c r="D45" i="11"/>
  <c r="F44" i="11"/>
  <c r="G44" i="11" s="1"/>
  <c r="D44" i="11"/>
  <c r="F43" i="11"/>
  <c r="G43" i="11" s="1"/>
  <c r="D43" i="11"/>
  <c r="F42" i="11"/>
  <c r="G42" i="11" s="1"/>
  <c r="D42" i="11"/>
  <c r="F41" i="11"/>
  <c r="G41" i="11" s="1"/>
  <c r="D41" i="11"/>
  <c r="I25" i="11"/>
  <c r="I24" i="11"/>
  <c r="I23" i="11"/>
  <c r="I22" i="11"/>
  <c r="I21" i="11"/>
  <c r="I20" i="11"/>
  <c r="I19" i="11"/>
  <c r="I18" i="11"/>
  <c r="I17" i="11"/>
  <c r="I16" i="11"/>
  <c r="I15" i="11"/>
  <c r="I14" i="11"/>
  <c r="I13" i="11"/>
  <c r="I12" i="11"/>
  <c r="I11" i="11"/>
  <c r="I10" i="11"/>
  <c r="I9" i="11"/>
  <c r="I8" i="11"/>
  <c r="G74" i="12"/>
  <c r="H13" i="39" s="1"/>
  <c r="F65" i="12"/>
  <c r="F64" i="12"/>
  <c r="F63" i="12"/>
  <c r="F62" i="12"/>
  <c r="F61" i="12"/>
  <c r="F55" i="12"/>
  <c r="F54" i="12"/>
  <c r="F53" i="12"/>
  <c r="F52" i="12"/>
  <c r="F51" i="12"/>
  <c r="F45" i="12"/>
  <c r="G45" i="12" s="1"/>
  <c r="D45" i="12"/>
  <c r="F44" i="12"/>
  <c r="G44" i="12" s="1"/>
  <c r="D44" i="12"/>
  <c r="F43" i="12"/>
  <c r="G43" i="12" s="1"/>
  <c r="D43" i="12"/>
  <c r="F42" i="12"/>
  <c r="G42" i="12" s="1"/>
  <c r="D42" i="12"/>
  <c r="F41" i="12"/>
  <c r="G41" i="12" s="1"/>
  <c r="D41" i="12"/>
  <c r="I25" i="12"/>
  <c r="I24" i="12"/>
  <c r="I23" i="12"/>
  <c r="I22" i="12"/>
  <c r="I21" i="12"/>
  <c r="I20" i="12"/>
  <c r="I19" i="12"/>
  <c r="I18" i="12"/>
  <c r="I17" i="12"/>
  <c r="I16" i="12"/>
  <c r="I15" i="12"/>
  <c r="I14" i="12"/>
  <c r="I13" i="12"/>
  <c r="I12" i="12"/>
  <c r="I11" i="12"/>
  <c r="I10" i="12"/>
  <c r="I9" i="12"/>
  <c r="I8" i="12"/>
  <c r="G74" i="13"/>
  <c r="F65" i="13"/>
  <c r="F64" i="13"/>
  <c r="F63" i="13"/>
  <c r="F62" i="13"/>
  <c r="F61" i="13"/>
  <c r="F55" i="13"/>
  <c r="F54" i="13"/>
  <c r="F53" i="13"/>
  <c r="F52" i="13"/>
  <c r="F51" i="13"/>
  <c r="F45" i="13"/>
  <c r="G45" i="13" s="1"/>
  <c r="D45" i="13"/>
  <c r="F44" i="13"/>
  <c r="G44" i="13" s="1"/>
  <c r="D44" i="13"/>
  <c r="F43" i="13"/>
  <c r="G43" i="13" s="1"/>
  <c r="D43" i="13"/>
  <c r="F42" i="13"/>
  <c r="G42" i="13" s="1"/>
  <c r="D42" i="13"/>
  <c r="F41" i="13"/>
  <c r="G41" i="13" s="1"/>
  <c r="D41" i="13"/>
  <c r="I25" i="13"/>
  <c r="I24" i="13"/>
  <c r="I23" i="13"/>
  <c r="I22" i="13"/>
  <c r="I21" i="13"/>
  <c r="I20" i="13"/>
  <c r="I19" i="13"/>
  <c r="I18" i="13"/>
  <c r="I17" i="13"/>
  <c r="I16" i="13"/>
  <c r="I15" i="13"/>
  <c r="I14" i="13"/>
  <c r="I13" i="13"/>
  <c r="I12" i="13"/>
  <c r="I11" i="13"/>
  <c r="I10" i="13"/>
  <c r="I9" i="13"/>
  <c r="I8" i="13"/>
  <c r="I27" i="12" l="1"/>
  <c r="G162" i="12" s="1"/>
  <c r="F67" i="11"/>
  <c r="G47" i="11"/>
  <c r="I27" i="13"/>
  <c r="F67" i="13"/>
  <c r="F67" i="10"/>
  <c r="I27" i="10"/>
  <c r="I27" i="14"/>
  <c r="G37" i="14"/>
  <c r="D17" i="39" s="1"/>
  <c r="G47" i="14"/>
  <c r="F57" i="14"/>
  <c r="F67" i="14"/>
  <c r="G47" i="9"/>
  <c r="F57" i="9"/>
  <c r="I27" i="9"/>
  <c r="G162" i="9" s="1"/>
  <c r="F67" i="9"/>
  <c r="G47" i="10"/>
  <c r="F57" i="10"/>
  <c r="I27" i="11"/>
  <c r="G162" i="11" s="1"/>
  <c r="F57" i="11"/>
  <c r="G47" i="12"/>
  <c r="E13" i="39" s="1"/>
  <c r="F57" i="12"/>
  <c r="F13" i="39" s="1"/>
  <c r="F67" i="12"/>
  <c r="G13" i="39" s="1"/>
  <c r="F57" i="13"/>
  <c r="G47" i="13"/>
  <c r="G37" i="13"/>
  <c r="D12" i="39" s="1"/>
  <c r="F45" i="45"/>
  <c r="G45" i="45" s="1"/>
  <c r="F44" i="45"/>
  <c r="G44" i="45" s="1"/>
  <c r="F43" i="45"/>
  <c r="G43" i="45" s="1"/>
  <c r="F42" i="45"/>
  <c r="G42" i="45" s="1"/>
  <c r="F41" i="45"/>
  <c r="G41" i="45" s="1"/>
  <c r="D45" i="45"/>
  <c r="D44" i="45"/>
  <c r="D42" i="45"/>
  <c r="D41" i="45"/>
  <c r="D43" i="45"/>
  <c r="H82" i="45"/>
  <c r="H80" i="45"/>
  <c r="H83" i="45"/>
  <c r="H81" i="45"/>
  <c r="H79" i="45"/>
  <c r="F65" i="45"/>
  <c r="F64" i="45"/>
  <c r="E63" i="45"/>
  <c r="F63" i="45" s="1"/>
  <c r="F62" i="45"/>
  <c r="F61" i="45"/>
  <c r="F55" i="45"/>
  <c r="F54" i="45"/>
  <c r="F53" i="45"/>
  <c r="F52" i="45"/>
  <c r="I8" i="45"/>
  <c r="I9" i="45"/>
  <c r="I10" i="45"/>
  <c r="I11" i="45"/>
  <c r="I12" i="45"/>
  <c r="I13" i="45"/>
  <c r="I14" i="45"/>
  <c r="I15" i="45"/>
  <c r="I16" i="45"/>
  <c r="I17" i="45"/>
  <c r="I18" i="45"/>
  <c r="I19" i="45"/>
  <c r="I20" i="45"/>
  <c r="I21" i="45"/>
  <c r="I22" i="45"/>
  <c r="I23" i="45"/>
  <c r="I24" i="45"/>
  <c r="I25" i="45"/>
  <c r="G31" i="45"/>
  <c r="G32" i="45"/>
  <c r="G33" i="45"/>
  <c r="G34" i="45"/>
  <c r="G35" i="45"/>
  <c r="F51" i="45"/>
  <c r="H78" i="45"/>
  <c r="H17" i="39"/>
  <c r="H16" i="39"/>
  <c r="H15" i="39"/>
  <c r="H14" i="39"/>
  <c r="H12" i="39"/>
  <c r="G74" i="45"/>
  <c r="H11" i="39" s="1"/>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G162" i="10" l="1"/>
  <c r="N13" i="39"/>
  <c r="S13" i="39" s="1"/>
  <c r="B1" i="13"/>
  <c r="B1" i="14"/>
  <c r="C13" i="39"/>
  <c r="F1" i="45"/>
  <c r="F1" i="10"/>
  <c r="F1" i="9"/>
  <c r="B1" i="10"/>
  <c r="F1" i="13"/>
  <c r="F1" i="14"/>
  <c r="B1" i="11"/>
  <c r="B1" i="12"/>
  <c r="F1" i="12"/>
  <c r="B1" i="45"/>
  <c r="S17" i="39"/>
  <c r="S15" i="39"/>
  <c r="S14" i="39"/>
  <c r="S12" i="39"/>
  <c r="S16" i="39"/>
  <c r="E15" i="39"/>
  <c r="H18" i="39"/>
  <c r="F18" i="40" s="1"/>
  <c r="R18" i="39"/>
  <c r="F29" i="40" s="1"/>
  <c r="M18" i="39"/>
  <c r="F24" i="40" s="1"/>
  <c r="O18" i="39"/>
  <c r="F26" i="40" s="1"/>
  <c r="Q18" i="39"/>
  <c r="F28" i="40" s="1"/>
  <c r="G17" i="39"/>
  <c r="G15" i="39"/>
  <c r="E16" i="39"/>
  <c r="F17" i="39"/>
  <c r="F14" i="39"/>
  <c r="E12" i="39"/>
  <c r="F16" i="39"/>
  <c r="F15" i="39"/>
  <c r="E17" i="39"/>
  <c r="I16" i="39"/>
  <c r="G14" i="39"/>
  <c r="G12" i="39"/>
  <c r="I12" i="39"/>
  <c r="G16" i="39"/>
  <c r="C12" i="39"/>
  <c r="C15" i="39"/>
  <c r="C14" i="39"/>
  <c r="I14" i="39"/>
  <c r="F12" i="39"/>
  <c r="I15" i="39"/>
  <c r="I17" i="39"/>
  <c r="G47" i="45"/>
  <c r="E11" i="39" s="1"/>
  <c r="H85" i="45"/>
  <c r="I11" i="39" s="1"/>
  <c r="F57" i="45"/>
  <c r="F11" i="39" s="1"/>
  <c r="F67" i="45"/>
  <c r="G11" i="39" s="1"/>
  <c r="I27" i="45"/>
  <c r="S11" i="39"/>
  <c r="K18" i="39"/>
  <c r="F22" i="40" s="1"/>
  <c r="G37" i="45"/>
  <c r="D11" i="39" s="1"/>
  <c r="L18" i="39"/>
  <c r="F23" i="40" s="1"/>
  <c r="P18" i="39"/>
  <c r="F27" i="40" s="1"/>
  <c r="N18" i="39" l="1"/>
  <c r="F25" i="40" s="1"/>
  <c r="F30" i="40" s="1"/>
  <c r="F36" i="40" s="1"/>
  <c r="G41" i="40" s="1"/>
  <c r="D18" i="39"/>
  <c r="F14" i="40" s="1"/>
  <c r="J13" i="39"/>
  <c r="T13" i="39" s="1"/>
  <c r="E18" i="39"/>
  <c r="F15" i="40" s="1"/>
  <c r="G18" i="39"/>
  <c r="F17" i="40" s="1"/>
  <c r="I18" i="39"/>
  <c r="F19" i="40" s="1"/>
  <c r="F18" i="39"/>
  <c r="F16" i="40" s="1"/>
  <c r="J14" i="39"/>
  <c r="T14" i="39" s="1"/>
  <c r="J12" i="39"/>
  <c r="T12" i="39" s="1"/>
  <c r="G162" i="13"/>
  <c r="J15" i="39"/>
  <c r="T15" i="39" s="1"/>
  <c r="C16" i="39"/>
  <c r="J16" i="39" s="1"/>
  <c r="T16" i="39" s="1"/>
  <c r="C17" i="39"/>
  <c r="J17" i="39" s="1"/>
  <c r="T17" i="39" s="1"/>
  <c r="G162" i="14"/>
  <c r="G162" i="45"/>
  <c r="C11" i="39"/>
  <c r="S18" i="39" l="1"/>
  <c r="K5" i="39" s="1"/>
  <c r="K6" i="39" s="1"/>
  <c r="G33" i="40"/>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<sst xmlns="http://schemas.openxmlformats.org/spreadsheetml/2006/main" count="4074" uniqueCount="352">
  <si>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</si>
  <si>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</si>
  <si>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</si>
  <si>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</si>
  <si>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</si>
  <si>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</si>
  <si>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</si>
  <si>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</si>
  <si>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</si>
  <si>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</si>
  <si>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</si>
  <si>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</si>
  <si>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</si>
  <si>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</si>
  <si>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</si>
  <si>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</si>
  <si>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</si>
  <si>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</si>
  <si>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</si>
  <si>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</si>
  <si>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</si>
  <si>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</si>
  <si>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</si>
  <si>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</si>
  <si>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</si>
  <si>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</si>
  <si>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</si>
  <si>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</si>
  <si>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</si>
  <si>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</si>
  <si>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</si>
  <si>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</si>
  <si>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</si>
  <si>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</si>
  <si>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</si>
  <si>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</si>
  <si>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</si>
  <si>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</si>
  <si>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</si>
  <si>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</si>
  <si>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</si>
  <si>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</si>
  <si>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</si>
  <si>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</si>
  <si>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</si>
  <si>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</si>
  <si>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</si>
  <si>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</si>
  <si>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</si>
  <si>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</si>
  <si>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</si>
  <si>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</si>
  <si>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</si>
  <si>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</si>
  <si>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</si>
  <si>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</si>
  <si>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</si>
  <si>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</si>
  <si>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</si>
  <si>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</si>
  <si>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</si>
  <si>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</si>
  <si>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</si>
  <si>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</si>
  <si>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</si>
  <si>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</si>
  <si>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</si>
  <si>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</si>
  <si>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</si>
  <si>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</si>
  <si>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</si>
  <si>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</si>
  <si>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</si>
  <si>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</si>
  <si>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</si>
  <si>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</si>
  <si>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</si>
  <si>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</si>
  <si>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</si>
  <si>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</si>
  <si>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</si>
  <si>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</si>
  <si>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</si>
  <si>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</si>
  <si>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</si>
  <si>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</si>
  <si>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</si>
  <si>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</si>
  <si>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</si>
  <si>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</si>
  <si>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</si>
  <si>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</si>
  <si>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</si>
  <si>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</si>
  <si>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</si>
  <si>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</si>
  <si>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</si>
  <si>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</si>
  <si>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</si>
  <si>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</si>
  <si>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</si>
  <si>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</si>
  <si>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</si>
  <si>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</si>
  <si>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</si>
  <si>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</si>
  <si>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</si>
  <si>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</si>
  <si>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</si>
  <si>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</si>
  <si>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</si>
  <si>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</si>
  <si>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</si>
  <si>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</si>
  <si>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</si>
  <si>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</si>
  <si>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</si>
  <si>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</si>
  <si>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</si>
  <si>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</si>
  <si>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</si>
  <si>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</si>
  <si>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</si>
  <si>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</si>
  <si>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</si>
  <si>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</si>
  <si>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</si>
  <si>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</si>
  <si>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</si>
  <si>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</si>
  <si>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</si>
  <si>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</si>
  <si>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</si>
  <si>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</si>
  <si>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</si>
  <si>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</si>
  <si>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Boom Mooring System</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</si>
  <si>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</si>
  <si>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</si>
  <si>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</si>
  <si>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</si>
  <si>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</si>
  <si>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</si>
  <si>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</si>
  <si>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</si>
  <si>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</si>
  <si>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</si>
  <si>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</si>
  <si>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</si>
  <si>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</si>
  <si>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</si>
  <si>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</si>
  <si>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</si>
  <si>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</si>
  <si>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</si>
  <si>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</si>
  <si>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</si>
  <si>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</si>
  <si>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</si>
  <si>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</si>
  <si>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</si>
  <si>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</si>
  <si>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</si>
  <si>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</si>
  <si>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</si>
  <si>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</si>
  <si>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</si>
  <si>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</si>
  <si>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</si>
  <si>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</si>
  <si>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</si>
  <si>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</si>
  <si>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</si>
  <si>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USCG Boats</t>
  </si>
  <si>
    <t>USCG Cutters</t>
  </si>
  <si>
    <t>Coast Guard Boats Costs</t>
  </si>
  <si>
    <t>Coast Guard Cutter Costs</t>
  </si>
  <si>
    <t>MIPR</t>
  </si>
  <si>
    <t>PRFA</t>
  </si>
  <si>
    <t>GTR Costs</t>
  </si>
  <si>
    <t>Cutters</t>
  </si>
  <si>
    <t>Boats</t>
  </si>
  <si>
    <t>Total Coast Guard Cutter Costs</t>
  </si>
  <si>
    <t>O-2</t>
  </si>
  <si>
    <t>O-3</t>
  </si>
  <si>
    <t>O-4</t>
  </si>
  <si>
    <t>O-5</t>
  </si>
  <si>
    <t>O-6</t>
  </si>
  <si>
    <t>O-1</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</si>
  <si>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</si>
  <si>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</si>
  <si>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</si>
  <si>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</si>
  <si>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</si>
  <si>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</si>
  <si>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</si>
  <si>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</si>
  <si>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</si>
  <si>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</si>
  <si>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</si>
  <si>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</si>
  <si>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</si>
  <si>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</si>
  <si>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</si>
  <si>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</si>
  <si>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</si>
  <si>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</si>
  <si>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</si>
  <si>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</si>
  <si>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</si>
  <si>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</si>
  <si>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</si>
  <si>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</si>
  <si>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</si>
  <si>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</si>
  <si>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</si>
  <si>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</si>
  <si>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</si>
  <si>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</si>
  <si>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</si>
  <si>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</si>
  <si>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</si>
  <si>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</si>
  <si>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</si>
  <si>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</si>
  <si>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</si>
  <si>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</si>
  <si>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</si>
  <si>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</si>
  <si>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</si>
  <si>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</si>
  <si>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</si>
  <si>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</si>
  <si>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A,R,C</t>
  </si>
  <si>
    <t>AL-00</t>
  </si>
  <si>
    <t>AD-00</t>
  </si>
  <si>
    <t>AreaRAE</t>
  </si>
  <si>
    <t>Honda EX 1000 1.0 KW</t>
  </si>
  <si>
    <t>Honda EB 11000 10.5 KW</t>
  </si>
  <si>
    <t>Inflatable Boom (5 reels) w/Trailer</t>
  </si>
  <si>
    <t>MultiRAE</t>
  </si>
  <si>
    <t>UltraRAE 3000</t>
  </si>
  <si>
    <t>Aircraft-C37 LRRCA</t>
  </si>
  <si>
    <t>Aircraft-H60</t>
  </si>
  <si>
    <t>Aircraft-H65</t>
  </si>
  <si>
    <t>Aircraft C144 CASA</t>
  </si>
  <si>
    <t>Cutters-Healy 420</t>
  </si>
  <si>
    <t>Cutters-WPC 154</t>
  </si>
  <si>
    <t>Cutters-WAGB</t>
  </si>
  <si>
    <t>Cutters-WMSL 418</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</si>
  <si>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</si>
  <si>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</si>
  <si>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</si>
  <si>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</si>
  <si>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</si>
  <si>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</si>
  <si>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</si>
  <si>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</si>
  <si>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</si>
  <si>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</si>
  <si>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</si>
  <si>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</si>
  <si>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</si>
  <si>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</si>
  <si>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</si>
  <si>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</si>
  <si>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</si>
  <si>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</si>
  <si>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</si>
  <si>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</si>
  <si>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</si>
  <si>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</si>
  <si>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</si>
  <si>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</si>
  <si>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</si>
  <si>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</si>
  <si>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</si>
  <si>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</si>
  <si>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</si>
  <si>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</si>
  <si>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</si>
  <si>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</si>
  <si>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</si>
  <si>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</si>
  <si>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</si>
  <si>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</si>
  <si>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</si>
  <si>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</si>
  <si>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</si>
  <si>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</si>
  <si>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</si>
  <si>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</si>
  <si>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</si>
  <si>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</si>
  <si>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</si>
  <si>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</si>
  <si>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</si>
  <si>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</si>
  <si>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</si>
  <si>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</si>
  <si>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</si>
  <si>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</si>
  <si>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</si>
  <si>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</si>
  <si>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Updated on:</t>
  </si>
  <si>
    <t>Level A Trailer - Basic Incident Command Post (BICP)</t>
  </si>
  <si>
    <t>(R.N.H., NPFC @202-795-6081 or cell @540-642-3795)</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</si>
  <si>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</si>
  <si>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</si>
  <si>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Auxiliarist</t>
  </si>
  <si>
    <t>CG</t>
  </si>
  <si>
    <t>EMPLID</t>
  </si>
  <si>
    <t>Total Coast Guard Boats Costs Only</t>
  </si>
  <si>
    <t>5.  EMPLIDs ARE STILL REQUIRED ON ALL WORKBOOKS.</t>
  </si>
  <si>
    <t xml:space="preserve">Updated IAW COMDTINST 7310.1U - February 27, 2020 </t>
  </si>
  <si>
    <t>Large Pumping System w/Trailer</t>
  </si>
  <si>
    <t>Viscous Oil Pumping System</t>
  </si>
  <si>
    <t>VOSS Trailered System</t>
  </si>
  <si>
    <t>Inclined Plane DIP600 Skimming System</t>
  </si>
  <si>
    <t>HAZMAT Response Trailer (HMRT)</t>
  </si>
  <si>
    <t>Command &amp; Control Trailer (C2)</t>
  </si>
  <si>
    <t>Foam Filled Boom (500 ft)</t>
  </si>
  <si>
    <t>Foam Filled Boom, 3 Boxes Each 500 ft w/Trailer</t>
  </si>
  <si>
    <t>Inflatable Boom, 48 in (650 FT/1 Reel)</t>
  </si>
  <si>
    <t>DOP 160 Pump</t>
  </si>
  <si>
    <t>DOP 250 Pump</t>
  </si>
  <si>
    <t>Non-Submersible Pumps</t>
  </si>
  <si>
    <t>Highstar Prime Mover</t>
  </si>
  <si>
    <t>Generac 6.5 KW</t>
  </si>
  <si>
    <t>Genpro 10.5 KW</t>
  </si>
  <si>
    <t>Honda 5.5 KW</t>
  </si>
  <si>
    <t>Ingersol-Rand Compressor</t>
  </si>
  <si>
    <t>CANFLEX Seaslug (12,000 gallon)</t>
  </si>
  <si>
    <t>CANFLEX Seaslug (25,000 gallon)</t>
  </si>
  <si>
    <t>Dustrak</t>
  </si>
  <si>
    <t>Flourometer</t>
  </si>
  <si>
    <t>FIRSTLOOK 110</t>
  </si>
  <si>
    <t>PACKBOT 510</t>
  </si>
  <si>
    <t>Desmi 250 Skimmer and Control Std</t>
  </si>
  <si>
    <t>42 ft VOSS Trailer</t>
  </si>
  <si>
    <t>48 ft VOSS Trailer</t>
  </si>
  <si>
    <t>eMICP</t>
  </si>
  <si>
    <t>MCV</t>
  </si>
  <si>
    <t>S20003</t>
  </si>
  <si>
    <t>Honda 4.4 KW</t>
  </si>
  <si>
    <t>4.  Civilian Overtime Hours:   This category serves two purposes - the first is to track all hours of personnel including civilians for an incident; the second purpose is to compensate the civilians for their overtime hours, using CG 4358 form.  Each civilian should be tracking their own hours which is supported by the 5136 dailies.  Any time over 8 hours is considered overtime for civilian employees.  All these extra hours worked are tabulated on the CG-4358 form for you to submit to get paid for this overtime work.  The 5136 is the official tracking mechanism for all CG resources.  The FSC at an incident should take the lead in coordinating with all civilian members of the ICS organization in tracking their overtime hours  Civilian personnel wishing to claim overtime hours for pay, will take their total overtime hours from the 5136 and record them on CG-4358 to have the FOSC/IC  sign it.  The FOSC/IC is authorizing your overtime hours for the incident.   In addition, each individual needs to coordinate with their command about entering this overtime in WEBTA.</t>
  </si>
  <si>
    <t>Hildebrand</t>
  </si>
  <si>
    <t>Book</t>
  </si>
  <si>
    <t>USFWS</t>
  </si>
  <si>
    <t>Global Diving</t>
  </si>
  <si>
    <t xml:space="preserve">                                                                                                                 </t>
  </si>
  <si>
    <t>Note:  COMDT CG-833 has promulgated an update to the Standard Rates Instruction 7310.1 (series), signed February 27, 2020.  The effective date of this instruction corresponds to the update of this workbook, which is 30 days from the signature date.  So this workbook and instruction guiding it, are effective on March 28, 2020.  FY20 Vehicle Rates are incorporated 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</si>
</sst>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9">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sz val="10"/>
      <color indexed="10"/>
      <name val="Helv"/>
    </font>
    <font>
      <sz val="9"/>
      <color indexed="81"/>
      <name val="Tahoma"/>
      <family val="2"/>
    </font>
    <font>
      <b/>
      <sz val="9"/>
      <color indexed="81"/>
      <name val="Tahoma"/>
      <family val="2"/>
    </font>
    <font>
      <b/>
      <sz val="20"/>
      <name val="Helv"/>
    </font>
    <font>
      <sz val="10"/>
      <color rgb="FFFF0000"/>
      <name val="Helv"/>
    </font>
    <font>
      <b/>
      <sz val="14"/>
      <color indexed="10"/>
      <name val="Helv"/>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7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7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3" fillId="0" borderId="0" xfId="0" applyFont="1" applyBorder="1" applyAlignment="1">
      <alignment wrapText="1"/>
    </xf>
    <xf numFmtId="0" fontId="7" fillId="4" borderId="44" xfId="0" applyFont="1" applyFill="1" applyBorder="1" applyProtection="1">
      <protection locked="0"/>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6" fillId="9" borderId="21" xfId="0" applyNumberFormat="1" applyFont="1" applyFill="1" applyBorder="1" applyProtection="1"/>
    <xf numFmtId="7" fontId="16" fillId="9" borderId="21" xfId="0" applyNumberFormat="1" applyFont="1" applyFill="1" applyBorder="1" applyProtection="1"/>
    <xf numFmtId="0" fontId="16" fillId="9" borderId="21" xfId="0" applyFont="1" applyFill="1" applyBorder="1" applyProtection="1"/>
    <xf numFmtId="0" fontId="16" fillId="9" borderId="21" xfId="0" applyFont="1" applyFill="1" applyBorder="1" applyProtection="1">
      <protection locked="0"/>
    </xf>
    <xf numFmtId="0" fontId="4" fillId="9" borderId="28" xfId="0" applyFont="1" applyFill="1" applyBorder="1"/>
    <xf numFmtId="15" fontId="16"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1" fillId="0" borderId="0" xfId="0" applyFont="1" applyBorder="1" applyAlignment="1">
      <alignment horizontal="center"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4"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5"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164" fontId="7" fillId="0" borderId="0" xfId="0" applyNumberFormat="1" applyFont="1" applyProtection="1"/>
    <xf numFmtId="164" fontId="1" fillId="10" borderId="20" xfId="0" applyNumberFormat="1" applyFont="1" applyFill="1" applyBorder="1" applyAlignment="1">
      <alignment vertical="center"/>
    </xf>
    <xf numFmtId="168" fontId="1" fillId="10" borderId="28" xfId="0" applyNumberFormat="1" applyFont="1" applyFill="1" applyBorder="1" applyAlignment="1">
      <alignment vertical="center"/>
    </xf>
    <xf numFmtId="0" fontId="17" fillId="10" borderId="0" xfId="0" applyFont="1" applyFill="1" applyBorder="1" applyAlignment="1">
      <alignment wrapText="1"/>
    </xf>
    <xf numFmtId="0" fontId="8" fillId="0" borderId="9" xfId="0" applyFont="1" applyFill="1" applyBorder="1" applyAlignment="1" applyProtection="1"/>
    <xf numFmtId="7" fontId="8" fillId="0" borderId="9" xfId="0" applyNumberFormat="1" applyFont="1" applyFill="1" applyBorder="1" applyAlignment="1" applyProtection="1"/>
    <xf numFmtId="0" fontId="7" fillId="0" borderId="9" xfId="0" applyFont="1" applyFill="1" applyBorder="1"/>
    <xf numFmtId="1" fontId="7" fillId="11" borderId="26" xfId="0" applyNumberFormat="1" applyFont="1" applyFill="1" applyBorder="1" applyAlignment="1" applyProtection="1">
      <alignment horizontal="center"/>
      <protection locked="0"/>
    </xf>
    <xf numFmtId="1" fontId="7" fillId="11" borderId="31" xfId="0" applyNumberFormat="1" applyFont="1" applyFill="1" applyBorder="1" applyAlignment="1" applyProtection="1">
      <alignment horizontal="center"/>
      <protection locked="0"/>
    </xf>
    <xf numFmtId="1" fontId="7" fillId="11" borderId="44" xfId="0" applyNumberFormat="1" applyFont="1" applyFill="1" applyBorder="1" applyAlignment="1" applyProtection="1">
      <alignment horizontal="center"/>
      <protection locked="0"/>
    </xf>
    <xf numFmtId="0" fontId="8" fillId="3" borderId="29" xfId="0" applyFont="1" applyFill="1" applyBorder="1" applyProtection="1"/>
    <xf numFmtId="0" fontId="8" fillId="3" borderId="0" xfId="0" applyFont="1" applyFill="1" applyBorder="1" applyProtection="1"/>
    <xf numFmtId="0" fontId="8" fillId="3" borderId="0" xfId="0" applyFont="1" applyFill="1" applyBorder="1" applyAlignment="1" applyProtection="1">
      <alignment horizontal="center"/>
    </xf>
    <xf numFmtId="8" fontId="8" fillId="3" borderId="66" xfId="2" applyFont="1" applyFill="1" applyBorder="1" applyAlignment="1" applyProtection="1">
      <alignment horizontal="center"/>
    </xf>
    <xf numFmtId="8" fontId="12" fillId="3" borderId="67" xfId="2" applyFont="1" applyFill="1" applyBorder="1" applyAlignment="1" applyProtection="1">
      <alignment horizontal="center"/>
    </xf>
    <xf numFmtId="7" fontId="7" fillId="0" borderId="3" xfId="0" applyNumberFormat="1" applyFont="1" applyBorder="1" applyAlignment="1" applyProtection="1">
      <alignment horizontal="center"/>
    </xf>
    <xf numFmtId="0" fontId="7" fillId="4" borderId="3" xfId="0" applyFont="1" applyFill="1" applyBorder="1" applyAlignment="1" applyProtection="1">
      <alignment horizontal="center"/>
      <protection locked="0"/>
    </xf>
    <xf numFmtId="8" fontId="7" fillId="0" borderId="3" xfId="0" applyNumberFormat="1" applyFont="1" applyBorder="1" applyAlignment="1" applyProtection="1">
      <alignment horizontal="right"/>
    </xf>
    <xf numFmtId="8" fontId="7" fillId="0" borderId="5" xfId="0" applyNumberFormat="1" applyFont="1" applyBorder="1" applyAlignment="1" applyProtection="1">
      <alignment horizontal="right"/>
    </xf>
    <xf numFmtId="8" fontId="7" fillId="0" borderId="68" xfId="0" applyNumberFormat="1" applyFont="1" applyFill="1" applyBorder="1" applyAlignment="1" applyProtection="1">
      <alignment horizontal="center"/>
    </xf>
    <xf numFmtId="8" fontId="7" fillId="0" borderId="7" xfId="0" applyNumberFormat="1" applyFont="1" applyFill="1" applyBorder="1" applyAlignment="1" applyProtection="1">
      <alignment horizontal="center"/>
    </xf>
    <xf numFmtId="8" fontId="7" fillId="0" borderId="1" xfId="0" applyNumberFormat="1" applyFont="1" applyBorder="1" applyAlignment="1" applyProtection="1">
      <alignment horizontal="right"/>
    </xf>
    <xf numFmtId="8" fontId="7" fillId="0" borderId="23" xfId="0" applyNumberFormat="1" applyFont="1" applyFill="1" applyBorder="1" applyAlignment="1" applyProtection="1">
      <alignment horizontal="center"/>
    </xf>
    <xf numFmtId="8" fontId="8" fillId="0" borderId="14" xfId="2" applyFont="1" applyFill="1" applyBorder="1" applyAlignment="1" applyProtection="1">
      <alignment horizontal="right"/>
    </xf>
    <xf numFmtId="7" fontId="8" fillId="0" borderId="11" xfId="0" applyNumberFormat="1" applyFont="1" applyFill="1" applyBorder="1" applyAlignment="1" applyProtection="1"/>
    <xf numFmtId="7" fontId="8" fillId="0" borderId="0" xfId="0" applyNumberFormat="1" applyFont="1" applyFill="1" applyBorder="1" applyAlignment="1" applyProtection="1"/>
    <xf numFmtId="0" fontId="0" fillId="0" borderId="65" xfId="0" applyFont="1" applyBorder="1" applyAlignment="1">
      <alignment wrapText="1"/>
    </xf>
    <xf numFmtId="0" fontId="0" fillId="0" borderId="44" xfId="0" applyFont="1" applyBorder="1" applyAlignment="1">
      <alignment wrapText="1"/>
    </xf>
    <xf numFmtId="0" fontId="0" fillId="9" borderId="31" xfId="0" applyFont="1" applyFill="1" applyBorder="1" applyAlignment="1">
      <alignment wrapText="1"/>
    </xf>
    <xf numFmtId="0" fontId="1" fillId="9" borderId="46" xfId="0" applyFont="1" applyFill="1" applyBorder="1" applyAlignment="1">
      <alignment horizontal="left" wrapText="1"/>
    </xf>
    <xf numFmtId="0" fontId="0" fillId="0" borderId="31" xfId="0" applyFont="1" applyFill="1" applyBorder="1" applyAlignment="1">
      <alignment wrapText="1"/>
    </xf>
    <xf numFmtId="0" fontId="0" fillId="0" borderId="31" xfId="0" applyFont="1" applyBorder="1" applyAlignment="1">
      <alignment wrapText="1"/>
    </xf>
    <xf numFmtId="0" fontId="17" fillId="10" borderId="65" xfId="0" applyFont="1" applyFill="1" applyBorder="1" applyAlignment="1">
      <alignment wrapText="1"/>
    </xf>
    <xf numFmtId="0" fontId="18" fillId="0" borderId="31" xfId="0" applyFont="1" applyBorder="1" applyAlignment="1">
      <alignment wrapText="1"/>
    </xf>
    <xf numFmtId="0" fontId="7" fillId="0" borderId="5" xfId="0" applyFont="1" applyBorder="1" applyAlignment="1" applyProtection="1">
      <alignment horizontal="right"/>
      <protection locked="0"/>
    </xf>
    <xf numFmtId="8" fontId="7" fillId="0" borderId="69" xfId="0" applyNumberFormat="1" applyFont="1" applyBorder="1" applyAlignment="1" applyProtection="1">
      <alignment horizontal="right"/>
    </xf>
    <xf numFmtId="8" fontId="7" fillId="0" borderId="70" xfId="0" applyNumberFormat="1" applyFont="1" applyFill="1" applyBorder="1" applyAlignment="1" applyProtection="1">
      <alignment horizontal="center"/>
    </xf>
    <xf numFmtId="8" fontId="7" fillId="0" borderId="24" xfId="0" applyNumberFormat="1" applyFont="1" applyFill="1" applyBorder="1" applyAlignment="1" applyProtection="1">
      <alignment horizontal="center"/>
    </xf>
    <xf numFmtId="0" fontId="7" fillId="4" borderId="25" xfId="0" applyFont="1" applyFill="1" applyBorder="1" applyProtection="1">
      <protection locked="0"/>
    </xf>
    <xf numFmtId="0" fontId="7" fillId="4" borderId="36" xfId="0" applyFont="1" applyFill="1" applyBorder="1" applyProtection="1">
      <protection locked="0"/>
    </xf>
    <xf numFmtId="0" fontId="7" fillId="4" borderId="38" xfId="0" applyFont="1" applyFill="1" applyBorder="1" applyProtection="1">
      <protection locked="0"/>
    </xf>
    <xf numFmtId="0" fontId="7" fillId="0" borderId="9" xfId="0" applyFont="1" applyBorder="1" applyAlignment="1" applyProtection="1">
      <alignment horizontal="right"/>
    </xf>
    <xf numFmtId="7" fontId="7" fillId="4" borderId="5" xfId="0" applyNumberFormat="1" applyFont="1" applyFill="1" applyBorder="1" applyAlignment="1" applyProtection="1">
      <alignment horizontal="center"/>
    </xf>
    <xf numFmtId="0" fontId="7" fillId="4" borderId="5" xfId="0" applyNumberFormat="1" applyFont="1" applyFill="1" applyBorder="1" applyAlignment="1" applyProtection="1">
      <alignment horizontal="center"/>
    </xf>
    <xf numFmtId="0" fontId="7" fillId="0" borderId="5" xfId="0" applyFont="1" applyFill="1" applyBorder="1" applyAlignment="1" applyProtection="1">
      <alignment horizontal="center"/>
      <protection locked="0"/>
    </xf>
    <xf numFmtId="7" fontId="7" fillId="4" borderId="1" xfId="0" applyNumberFormat="1" applyFont="1" applyFill="1" applyBorder="1" applyAlignment="1" applyProtection="1">
      <alignment horizont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workbookViewId="0">
      <selection activeCell="A4" sqref="A4:A5"/>
    </sheetView>
  </sheetViews>
  <sheetFormatPr defaultRowHeight="12.75"/>
  <cols>
    <col min="1" max="1" width="100.5703125" style="19" customWidth="1"/>
  </cols>
  <sheetData>
    <row r="1" spans="1:1">
      <c r="A1" s="21" t="s">
        <v>129</v>
      </c>
    </row>
    <row r="2" spans="1:1">
      <c r="A2" s="21" t="s">
        <v>130</v>
      </c>
    </row>
    <row r="3" spans="1:1">
      <c r="A3" s="21" t="s">
        <v>131</v>
      </c>
    </row>
    <row r="4" spans="1:1" ht="16.5" customHeight="1">
      <c r="A4" s="286" t="s">
        <v>314</v>
      </c>
    </row>
    <row r="5" spans="1:1" ht="15.75" customHeight="1" thickBot="1">
      <c r="A5" s="286" t="s">
        <v>306</v>
      </c>
    </row>
    <row r="6" spans="1:1" ht="68.25" customHeight="1">
      <c r="A6" s="442" t="s">
        <v>351</v>
      </c>
    </row>
    <row r="7" spans="1:1" ht="69.75" customHeight="1">
      <c r="A7" s="443" t="s">
        <v>307</v>
      </c>
    </row>
    <row r="8" spans="1:1" ht="6" customHeight="1">
      <c r="A8" s="416"/>
    </row>
    <row r="9" spans="1:1" ht="45.75" customHeight="1">
      <c r="A9" s="444" t="s">
        <v>308</v>
      </c>
    </row>
    <row r="10" spans="1:1" ht="6.75" customHeight="1">
      <c r="A10" s="445"/>
    </row>
    <row r="11" spans="1:1" s="97" customFormat="1" ht="41.25" customHeight="1">
      <c r="A11" s="440" t="s">
        <v>260</v>
      </c>
    </row>
    <row r="12" spans="1:1" s="97" customFormat="1" ht="5.25" customHeight="1">
      <c r="A12" s="416"/>
    </row>
    <row r="13" spans="1:1" s="97" customFormat="1" ht="130.5" customHeight="1">
      <c r="A13" s="441" t="s">
        <v>345</v>
      </c>
    </row>
    <row r="14" spans="1:1" s="97" customFormat="1" ht="35.25" customHeight="1">
      <c r="A14" s="446" t="s">
        <v>313</v>
      </c>
    </row>
    <row r="15" spans="1:1" s="97" customFormat="1" ht="5.25" customHeight="1">
      <c r="A15" s="416"/>
    </row>
    <row r="16" spans="1:1" s="97" customFormat="1">
      <c r="A16" s="98"/>
    </row>
    <row r="17" spans="1:1" s="97" customFormat="1" ht="57" customHeight="1">
      <c r="A17" s="98"/>
    </row>
    <row r="18" spans="1:1" s="97" customFormat="1" ht="12" customHeight="1">
      <c r="A18" s="439"/>
    </row>
    <row r="19" spans="1:1" s="97" customFormat="1">
      <c r="A19" s="440"/>
    </row>
    <row r="20" spans="1:1" s="97" customFormat="1">
      <c r="A20" s="98"/>
    </row>
    <row r="21" spans="1:1" s="97" customFormat="1">
      <c r="A21" s="98"/>
    </row>
    <row r="22" spans="1:1" s="97" customFormat="1" ht="63" customHeight="1">
      <c r="A22" s="98"/>
    </row>
    <row r="23" spans="1:1" s="97" customFormat="1" ht="50.25" customHeight="1">
      <c r="A23" s="98"/>
    </row>
    <row r="24" spans="1:1" s="97" customFormat="1">
      <c r="A24" s="98"/>
    </row>
    <row r="25" spans="1:1" s="97" customFormat="1" ht="48.75" customHeight="1">
      <c r="A25" s="98"/>
    </row>
    <row r="26" spans="1:1" s="97" customFormat="1">
      <c r="A26" s="98"/>
    </row>
    <row r="27" spans="1:1" s="97" customFormat="1" ht="34.5" customHeight="1">
      <c r="A27" s="20"/>
    </row>
    <row r="28" spans="1:1" s="97" customFormat="1">
      <c r="A28" s="98"/>
    </row>
    <row r="29" spans="1:1" s="97" customFormat="1" ht="48" customHeight="1">
      <c r="A29" s="98"/>
    </row>
    <row r="30" spans="1:1" s="97" customFormat="1">
      <c r="A30" s="98"/>
    </row>
    <row r="31" spans="1:1" s="97" customFormat="1" ht="32.25" customHeight="1">
      <c r="A31" s="20"/>
    </row>
    <row r="32" spans="1:1" s="97" customFormat="1">
      <c r="A32" s="98"/>
    </row>
    <row r="33" spans="1:1" s="97" customFormat="1" ht="50.25" customHeight="1">
      <c r="A33" s="20"/>
    </row>
    <row r="34" spans="1:1" s="97" customFormat="1">
      <c r="A34" s="98"/>
    </row>
    <row r="35" spans="1:1" s="97" customFormat="1">
      <c r="A35" s="20"/>
    </row>
    <row r="36" spans="1:1" s="97" customFormat="1">
      <c r="A36" s="98"/>
    </row>
    <row r="37" spans="1:1" s="97" customFormat="1">
      <c r="A37" s="98"/>
    </row>
    <row r="38" spans="1:1" s="97" customFormat="1">
      <c r="A38" s="98"/>
    </row>
    <row r="39" spans="1:1" s="97" customFormat="1" ht="78.75" customHeight="1">
      <c r="A39" s="254"/>
    </row>
    <row r="40" spans="1:1" s="97" customFormat="1">
      <c r="A40" s="98"/>
    </row>
    <row r="41" spans="1:1" s="97" customFormat="1" ht="31.5" customHeight="1">
      <c r="A41" s="98"/>
    </row>
    <row r="42" spans="1:1" s="97" customFormat="1">
      <c r="A42" s="98"/>
    </row>
    <row r="43" spans="1:1" s="97" customFormat="1">
      <c r="A43" s="20"/>
    </row>
    <row r="44" spans="1:1" s="97" customFormat="1" ht="13.5" thickBot="1">
      <c r="A44" s="22"/>
    </row>
    <row r="45" spans="1:1" s="97" customFormat="1">
      <c r="A45" s="98"/>
    </row>
    <row r="46" spans="1:1" s="97" customFormat="1" ht="13.5" thickBot="1">
      <c r="A46" s="22"/>
    </row>
    <row r="47" spans="1:1" s="97" customFormat="1">
      <c r="A47" s="98"/>
    </row>
    <row r="48" spans="1:1" s="97" customFormat="1" ht="46.5" customHeight="1">
      <c r="A48" s="98"/>
    </row>
    <row r="49" spans="1:1" s="97" customFormat="1">
      <c r="A49" s="98"/>
    </row>
    <row r="50" spans="1:1" s="97" customFormat="1">
      <c r="A50" s="20"/>
    </row>
    <row r="51" spans="1:1" s="97" customFormat="1" ht="13.5" thickBot="1">
      <c r="A51" s="22"/>
    </row>
    <row r="52" spans="1:1" s="97" customFormat="1">
      <c r="A52" s="99"/>
    </row>
    <row r="53" spans="1:1" s="97" customFormat="1">
      <c r="A53" s="20"/>
    </row>
    <row r="54" spans="1:1" s="97" customFormat="1">
      <c r="A54" s="100"/>
    </row>
    <row r="55" spans="1:1" s="97" customFormat="1">
      <c r="A55" s="98"/>
    </row>
    <row r="56" spans="1:1" s="97" customFormat="1" ht="59.25" customHeight="1">
      <c r="A56" s="99"/>
    </row>
    <row r="57" spans="1:1" s="97" customFormat="1">
      <c r="A57" s="98"/>
    </row>
    <row r="58" spans="1:1" s="97" customFormat="1">
      <c r="A58" s="20"/>
    </row>
    <row r="59" spans="1:1" s="97" customFormat="1" ht="13.5" thickBot="1">
      <c r="A59" s="22"/>
    </row>
    <row r="60" spans="1:1" s="97" customFormat="1">
      <c r="A60" s="98"/>
    </row>
    <row r="61" spans="1:1" s="97" customFormat="1">
      <c r="A61" s="23"/>
    </row>
    <row r="62" spans="1:1" s="97" customFormat="1">
      <c r="A62" s="23"/>
    </row>
    <row r="63" spans="1:1" s="97" customFormat="1">
      <c r="A63" s="98"/>
    </row>
    <row r="64" spans="1:1" s="97" customFormat="1">
      <c r="A64" s="98"/>
    </row>
    <row r="65" spans="1:1" s="97" customFormat="1" ht="68.25" customHeight="1">
      <c r="A65" s="98"/>
    </row>
    <row r="66" spans="1:1" s="97" customFormat="1">
      <c r="A66" s="98"/>
    </row>
    <row r="67" spans="1:1" s="97" customFormat="1">
      <c r="A67" s="20"/>
    </row>
    <row r="68" spans="1:1" s="97" customFormat="1">
      <c r="A68" s="98"/>
    </row>
    <row r="69" spans="1:1" s="97" customFormat="1">
      <c r="A69" s="20"/>
    </row>
    <row r="70" spans="1:1">
      <c r="A70" s="18"/>
    </row>
    <row r="71" spans="1:1">
      <c r="A71"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G28" sqref="G28"/>
    </sheetView>
  </sheetViews>
  <sheetFormatPr defaultRowHeight="12.75"/>
  <cols>
    <col min="1" max="2" width="9.140625" style="287"/>
    <col min="3" max="3" width="11.7109375" style="287" customWidth="1"/>
    <col min="4" max="4" width="8.7109375" style="287" customWidth="1"/>
    <col min="5" max="5" width="18" style="287" customWidth="1"/>
    <col min="6" max="6" width="15.42578125" style="288" customWidth="1"/>
    <col min="7" max="7" width="16.28515625" style="288" customWidth="1"/>
    <col min="8" max="16384" width="9.140625" style="287"/>
  </cols>
  <sheetData>
    <row r="1" spans="1:7" ht="13.5" thickBot="1">
      <c r="A1" s="293"/>
      <c r="B1" s="294"/>
      <c r="C1" s="294"/>
      <c r="D1" s="294"/>
      <c r="E1" s="294"/>
      <c r="F1" s="414" t="s">
        <v>304</v>
      </c>
      <c r="G1" s="415">
        <v>43910</v>
      </c>
    </row>
    <row r="2" spans="1:7" ht="23.25" customHeight="1">
      <c r="A2" s="459" t="s">
        <v>261</v>
      </c>
      <c r="B2" s="460"/>
      <c r="C2" s="460"/>
      <c r="D2" s="460"/>
      <c r="E2" s="460"/>
      <c r="F2" s="460"/>
      <c r="G2" s="461"/>
    </row>
    <row r="3" spans="1:7">
      <c r="A3" s="459"/>
      <c r="B3" s="460"/>
      <c r="C3" s="460"/>
      <c r="D3" s="460"/>
      <c r="E3" s="460"/>
      <c r="F3" s="460"/>
      <c r="G3" s="461"/>
    </row>
    <row r="4" spans="1:7">
      <c r="A4" s="353"/>
      <c r="B4" s="290"/>
      <c r="C4" s="290"/>
      <c r="D4" s="290"/>
      <c r="E4" s="290"/>
      <c r="F4" s="292"/>
      <c r="G4" s="305"/>
    </row>
    <row r="5" spans="1:7">
      <c r="A5" s="353"/>
      <c r="B5" s="290"/>
      <c r="C5" s="290"/>
      <c r="D5" s="290"/>
      <c r="E5" s="290"/>
      <c r="F5" s="292"/>
      <c r="G5" s="305"/>
    </row>
    <row r="6" spans="1:7" ht="13.5" thickBot="1">
      <c r="A6" s="354" t="s">
        <v>3</v>
      </c>
      <c r="B6" s="357" t="s">
        <v>343</v>
      </c>
      <c r="C6" s="290"/>
      <c r="D6" s="290"/>
      <c r="E6" s="289" t="s">
        <v>51</v>
      </c>
      <c r="F6" s="462" t="s">
        <v>250</v>
      </c>
      <c r="G6" s="463"/>
    </row>
    <row r="7" spans="1:7">
      <c r="A7" s="353"/>
      <c r="B7" s="290"/>
      <c r="C7" s="290"/>
      <c r="D7" s="290"/>
      <c r="E7" s="290"/>
      <c r="F7" s="292"/>
      <c r="G7" s="305"/>
    </row>
    <row r="8" spans="1:7">
      <c r="A8" s="353"/>
      <c r="B8" s="290"/>
      <c r="C8" s="290"/>
      <c r="D8" s="290"/>
      <c r="E8" s="290"/>
      <c r="F8" s="292"/>
      <c r="G8" s="305"/>
    </row>
    <row r="9" spans="1:7" ht="13.5" thickBot="1">
      <c r="A9" s="355" t="s">
        <v>119</v>
      </c>
      <c r="B9" s="290"/>
      <c r="C9" s="352">
        <v>43891</v>
      </c>
      <c r="D9" s="291" t="s">
        <v>106</v>
      </c>
      <c r="E9" s="352">
        <v>43897</v>
      </c>
      <c r="F9" s="292"/>
      <c r="G9" s="305"/>
    </row>
    <row r="10" spans="1:7">
      <c r="A10" s="293"/>
      <c r="B10" s="294"/>
      <c r="C10" s="295"/>
      <c r="D10" s="296"/>
      <c r="E10" s="295" t="s">
        <v>350</v>
      </c>
      <c r="F10" s="297"/>
      <c r="G10" s="298"/>
    </row>
    <row r="11" spans="1:7">
      <c r="A11" s="299" t="s">
        <v>103</v>
      </c>
      <c r="B11" s="300"/>
      <c r="C11" s="300"/>
      <c r="D11" s="300"/>
      <c r="E11" s="300"/>
      <c r="F11" s="292"/>
      <c r="G11" s="301">
        <v>250000</v>
      </c>
    </row>
    <row r="12" spans="1:7">
      <c r="A12" s="302"/>
      <c r="B12" s="303"/>
      <c r="C12" s="303"/>
      <c r="D12" s="303"/>
      <c r="E12" s="303"/>
      <c r="F12" s="304"/>
      <c r="G12" s="305"/>
    </row>
    <row r="13" spans="1:7">
      <c r="A13" s="302" t="s">
        <v>101</v>
      </c>
      <c r="B13" s="303"/>
      <c r="C13" s="303"/>
      <c r="D13" s="303"/>
      <c r="E13" s="303"/>
      <c r="F13" s="306">
        <f>'Daily Summary'!C18</f>
        <v>0</v>
      </c>
      <c r="G13" s="307"/>
    </row>
    <row r="14" spans="1:7">
      <c r="A14" s="302" t="s">
        <v>312</v>
      </c>
      <c r="B14" s="303"/>
      <c r="C14" s="303"/>
      <c r="D14" s="303"/>
      <c r="E14" s="303"/>
      <c r="F14" s="306">
        <f>'Daily Summary'!D18</f>
        <v>0</v>
      </c>
      <c r="G14" s="307"/>
    </row>
    <row r="15" spans="1:7">
      <c r="A15" s="302" t="s">
        <v>182</v>
      </c>
      <c r="B15" s="303"/>
      <c r="C15" s="303"/>
      <c r="D15" s="303"/>
      <c r="E15" s="303"/>
      <c r="F15" s="306">
        <f>'Daily Summary'!E18</f>
        <v>0</v>
      </c>
      <c r="G15" s="305"/>
    </row>
    <row r="16" spans="1:7">
      <c r="A16" s="302" t="s">
        <v>105</v>
      </c>
      <c r="B16" s="303"/>
      <c r="C16" s="303"/>
      <c r="D16" s="303"/>
      <c r="E16" s="303"/>
      <c r="F16" s="306">
        <f>'Daily Summary'!F18</f>
        <v>0</v>
      </c>
      <c r="G16" s="307"/>
    </row>
    <row r="17" spans="1:7">
      <c r="A17" s="302" t="s">
        <v>102</v>
      </c>
      <c r="B17" s="303"/>
      <c r="C17" s="303"/>
      <c r="D17" s="303"/>
      <c r="E17" s="303"/>
      <c r="F17" s="306">
        <f>'Daily Summary'!G18</f>
        <v>0</v>
      </c>
      <c r="G17" s="307"/>
    </row>
    <row r="18" spans="1:7">
      <c r="A18" s="302" t="s">
        <v>229</v>
      </c>
      <c r="B18" s="303"/>
      <c r="C18" s="303"/>
      <c r="D18" s="303"/>
      <c r="E18" s="303"/>
      <c r="F18" s="306">
        <f>'Daily Summary'!H18</f>
        <v>0</v>
      </c>
      <c r="G18" s="305"/>
    </row>
    <row r="19" spans="1:7">
      <c r="A19" s="302" t="s">
        <v>104</v>
      </c>
      <c r="B19" s="303"/>
      <c r="C19" s="303"/>
      <c r="D19" s="303"/>
      <c r="E19" s="303"/>
      <c r="F19" s="306">
        <f>'Daily Summary'!I18</f>
        <v>0</v>
      </c>
      <c r="G19" s="307"/>
    </row>
    <row r="20" spans="1:7">
      <c r="A20" s="356" t="s">
        <v>134</v>
      </c>
      <c r="B20" s="308"/>
      <c r="C20" s="308"/>
      <c r="D20" s="308"/>
      <c r="E20" s="308"/>
      <c r="F20" s="309">
        <f>SUM(F13:F19)</f>
        <v>0</v>
      </c>
      <c r="G20" s="307"/>
    </row>
    <row r="21" spans="1:7">
      <c r="A21" s="302"/>
      <c r="B21" s="303"/>
      <c r="C21" s="303"/>
      <c r="D21" s="303"/>
      <c r="E21" s="303"/>
      <c r="F21" s="306"/>
      <c r="G21" s="307"/>
    </row>
    <row r="22" spans="1:7">
      <c r="A22" s="302" t="s">
        <v>212</v>
      </c>
      <c r="B22" s="303"/>
      <c r="C22" s="303"/>
      <c r="D22" s="303"/>
      <c r="E22" s="303"/>
      <c r="F22" s="306">
        <f>'Daily Summary'!K18</f>
        <v>0</v>
      </c>
      <c r="G22" s="305"/>
    </row>
    <row r="23" spans="1:7">
      <c r="A23" s="302" t="s">
        <v>213</v>
      </c>
      <c r="B23" s="303"/>
      <c r="C23" s="303"/>
      <c r="D23" s="303"/>
      <c r="E23" s="303"/>
      <c r="F23" s="306">
        <f>'Daily Summary'!L18</f>
        <v>0</v>
      </c>
      <c r="G23" s="307"/>
    </row>
    <row r="24" spans="1:7">
      <c r="A24" s="310" t="s">
        <v>214</v>
      </c>
      <c r="B24" s="300"/>
      <c r="C24" s="300"/>
      <c r="D24" s="300"/>
      <c r="E24" s="300"/>
      <c r="F24" s="306">
        <f>'Daily Summary'!M18</f>
        <v>0</v>
      </c>
      <c r="G24" s="311"/>
    </row>
    <row r="25" spans="1:7">
      <c r="A25" s="310" t="s">
        <v>215</v>
      </c>
      <c r="B25" s="300"/>
      <c r="C25" s="300"/>
      <c r="D25" s="300"/>
      <c r="E25" s="300"/>
      <c r="F25" s="312">
        <f>'Daily Summary'!N18</f>
        <v>0</v>
      </c>
      <c r="G25" s="311"/>
    </row>
    <row r="26" spans="1:7">
      <c r="A26" s="310" t="s">
        <v>216</v>
      </c>
      <c r="B26" s="300"/>
      <c r="C26" s="300"/>
      <c r="D26" s="300"/>
      <c r="E26" s="300"/>
      <c r="F26" s="312">
        <f>'Daily Summary'!O18</f>
        <v>0</v>
      </c>
      <c r="G26" s="311"/>
    </row>
    <row r="27" spans="1:7" s="316" customFormat="1">
      <c r="A27" s="313" t="s">
        <v>217</v>
      </c>
      <c r="B27" s="314"/>
      <c r="C27" s="314"/>
      <c r="D27" s="314"/>
      <c r="E27" s="314"/>
      <c r="F27" s="306">
        <f>'Daily Summary'!P18</f>
        <v>0</v>
      </c>
      <c r="G27" s="315"/>
    </row>
    <row r="28" spans="1:7" s="316" customFormat="1">
      <c r="A28" s="313" t="s">
        <v>218</v>
      </c>
      <c r="B28" s="314"/>
      <c r="C28" s="314"/>
      <c r="D28" s="314"/>
      <c r="E28" s="314"/>
      <c r="F28" s="306">
        <f>'Daily Summary'!Q18</f>
        <v>0</v>
      </c>
      <c r="G28" s="315"/>
    </row>
    <row r="29" spans="1:7" s="321" customFormat="1">
      <c r="A29" s="317" t="s">
        <v>219</v>
      </c>
      <c r="B29" s="318"/>
      <c r="C29" s="318"/>
      <c r="D29" s="318"/>
      <c r="E29" s="318"/>
      <c r="F29" s="319">
        <f>'Daily Summary'!R18</f>
        <v>0</v>
      </c>
      <c r="G29" s="320"/>
    </row>
    <row r="30" spans="1:7">
      <c r="A30" s="356" t="s">
        <v>133</v>
      </c>
      <c r="B30" s="308"/>
      <c r="C30" s="308"/>
      <c r="D30" s="308"/>
      <c r="E30" s="308"/>
      <c r="F30" s="309">
        <f>SUM(F22:F29)</f>
        <v>0</v>
      </c>
      <c r="G30" s="307"/>
    </row>
    <row r="31" spans="1:7">
      <c r="A31" s="302"/>
      <c r="B31" s="303"/>
      <c r="C31" s="303"/>
      <c r="D31" s="303"/>
      <c r="E31" s="303"/>
      <c r="F31" s="306"/>
      <c r="G31" s="307"/>
    </row>
    <row r="32" spans="1:7">
      <c r="A32" s="322" t="s">
        <v>142</v>
      </c>
      <c r="B32" s="323"/>
      <c r="C32" s="323"/>
      <c r="D32" s="323"/>
      <c r="E32" s="323"/>
      <c r="F32" s="324"/>
      <c r="G32" s="325">
        <f>F20+F30</f>
        <v>0</v>
      </c>
    </row>
    <row r="33" spans="1:7" ht="13.5" thickBot="1">
      <c r="A33" s="326" t="s">
        <v>141</v>
      </c>
      <c r="B33" s="327"/>
      <c r="C33" s="327"/>
      <c r="D33" s="327"/>
      <c r="E33" s="327"/>
      <c r="F33" s="328"/>
      <c r="G33" s="329">
        <f>G11-F30</f>
        <v>250000</v>
      </c>
    </row>
    <row r="34" spans="1:7">
      <c r="A34" s="353"/>
      <c r="B34" s="290"/>
      <c r="C34" s="290"/>
      <c r="D34" s="290"/>
      <c r="E34" s="290"/>
      <c r="F34" s="292"/>
      <c r="G34" s="305"/>
    </row>
    <row r="35" spans="1:7" ht="13.5" thickBot="1">
      <c r="A35" s="355" t="s">
        <v>118</v>
      </c>
      <c r="B35" s="290"/>
      <c r="C35" s="290"/>
      <c r="D35" s="290"/>
      <c r="E35" s="290"/>
      <c r="F35" s="292"/>
      <c r="G35" s="305"/>
    </row>
    <row r="36" spans="1:7">
      <c r="A36" s="330" t="s">
        <v>140</v>
      </c>
      <c r="B36" s="331"/>
      <c r="C36" s="331"/>
      <c r="D36" s="331"/>
      <c r="E36" s="331"/>
      <c r="F36" s="332">
        <f>SUM(F30)</f>
        <v>0</v>
      </c>
      <c r="G36" s="298"/>
    </row>
    <row r="37" spans="1:7">
      <c r="A37" s="302" t="s">
        <v>121</v>
      </c>
      <c r="B37" s="303"/>
      <c r="C37" s="303"/>
      <c r="D37" s="303"/>
      <c r="E37" s="303"/>
      <c r="F37" s="333">
        <v>7</v>
      </c>
      <c r="G37" s="305"/>
    </row>
    <row r="38" spans="1:7">
      <c r="A38" s="302" t="s">
        <v>134</v>
      </c>
      <c r="B38" s="303"/>
      <c r="C38" s="303"/>
      <c r="D38" s="303"/>
      <c r="E38" s="303"/>
      <c r="F38" s="334">
        <f>F20</f>
        <v>0</v>
      </c>
      <c r="G38" s="307"/>
    </row>
    <row r="39" spans="1:7">
      <c r="A39" s="335" t="s">
        <v>144</v>
      </c>
      <c r="B39" s="323"/>
      <c r="C39" s="323"/>
      <c r="D39" s="323"/>
      <c r="E39" s="323"/>
      <c r="F39" s="336">
        <v>7</v>
      </c>
      <c r="G39" s="337"/>
    </row>
    <row r="40" spans="1:7">
      <c r="A40" s="335" t="s">
        <v>145</v>
      </c>
      <c r="B40" s="323"/>
      <c r="C40" s="323"/>
      <c r="D40" s="323"/>
      <c r="E40" s="323"/>
      <c r="F40" s="336">
        <v>7</v>
      </c>
      <c r="G40" s="337"/>
    </row>
    <row r="41" spans="1:7" ht="13.5" thickBot="1">
      <c r="A41" s="326" t="s">
        <v>143</v>
      </c>
      <c r="B41" s="327"/>
      <c r="C41" s="327"/>
      <c r="D41" s="327"/>
      <c r="E41" s="327"/>
      <c r="F41" s="328"/>
      <c r="G41" s="329">
        <f>F36/F37</f>
        <v>0</v>
      </c>
    </row>
    <row r="42" spans="1:7" ht="13.5" thickBot="1">
      <c r="A42" s="338" t="s">
        <v>230</v>
      </c>
      <c r="B42" s="339"/>
      <c r="C42" s="339"/>
      <c r="D42" s="339"/>
      <c r="E42" s="339"/>
      <c r="F42" s="340"/>
      <c r="G42" s="329">
        <f>F38/F39</f>
        <v>0</v>
      </c>
    </row>
    <row r="43" spans="1:7" ht="13.5" thickBot="1">
      <c r="A43" s="341" t="s">
        <v>231</v>
      </c>
      <c r="B43" s="342"/>
      <c r="C43" s="342"/>
      <c r="D43" s="342"/>
      <c r="E43" s="342"/>
      <c r="F43" s="343"/>
      <c r="G43" s="329">
        <f>(G41+G42)</f>
        <v>0</v>
      </c>
    </row>
    <row r="44" spans="1:7" ht="13.5" thickBot="1">
      <c r="A44" s="353"/>
      <c r="B44" s="290"/>
      <c r="C44" s="290"/>
      <c r="D44" s="290"/>
      <c r="E44" s="290"/>
      <c r="F44" s="292"/>
      <c r="G44" s="305"/>
    </row>
    <row r="45" spans="1:7">
      <c r="A45" s="344" t="s">
        <v>122</v>
      </c>
      <c r="B45" s="345"/>
      <c r="C45" s="345"/>
      <c r="D45" s="345"/>
      <c r="E45" s="345"/>
      <c r="F45" s="346"/>
      <c r="G45" s="347">
        <f>G43*F40</f>
        <v>0</v>
      </c>
    </row>
    <row r="46" spans="1:7" ht="13.5" thickBot="1">
      <c r="A46" s="348" t="s">
        <v>232</v>
      </c>
      <c r="B46" s="349"/>
      <c r="C46" s="349"/>
      <c r="D46" s="349"/>
      <c r="E46" s="349"/>
      <c r="F46" s="350"/>
      <c r="G46" s="351"/>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topLeftCell="A2" workbookViewId="0">
      <selection activeCell="H16" sqref="H16"/>
    </sheetView>
  </sheetViews>
  <sheetFormatPr defaultRowHeight="12.75"/>
  <cols>
    <col min="1" max="1" width="6.140625" customWidth="1"/>
    <col min="2" max="2" width="5.42578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35" t="str">
        <f>Project_Summary!F6</f>
        <v>T/S Kevin McCormack</v>
      </c>
      <c r="B1" s="37"/>
      <c r="C1" s="36"/>
      <c r="D1" s="36"/>
      <c r="E1" s="36"/>
      <c r="F1" s="36"/>
      <c r="G1" s="36"/>
      <c r="H1" s="36"/>
      <c r="I1" s="36"/>
      <c r="J1" s="36"/>
      <c r="K1" s="37"/>
      <c r="L1" s="37"/>
      <c r="M1" s="37"/>
      <c r="N1" s="37"/>
      <c r="O1" s="37"/>
      <c r="P1" s="38" t="s">
        <v>120</v>
      </c>
      <c r="Q1" s="39"/>
      <c r="R1" s="39"/>
      <c r="S1" s="39"/>
      <c r="T1" s="40"/>
    </row>
    <row r="2" spans="1:20" ht="13.5" thickBot="1">
      <c r="A2" s="464" t="s">
        <v>96</v>
      </c>
      <c r="B2" s="465"/>
      <c r="C2" s="41">
        <f>Project_Summary!C9</f>
        <v>43891</v>
      </c>
      <c r="D2" s="42" t="s">
        <v>97</v>
      </c>
      <c r="E2" s="42"/>
      <c r="F2" s="43">
        <f>Project_Summary!E9</f>
        <v>43897</v>
      </c>
      <c r="G2" s="44"/>
      <c r="H2" s="44"/>
      <c r="I2" s="45"/>
      <c r="J2" s="46" t="s">
        <v>3</v>
      </c>
      <c r="K2" s="359" t="str">
        <f>Project_Summary!B6</f>
        <v>S20003</v>
      </c>
      <c r="L2" s="47"/>
      <c r="M2" s="47"/>
      <c r="N2" s="47"/>
      <c r="O2" s="47"/>
      <c r="P2" s="48" t="s">
        <v>66</v>
      </c>
      <c r="Q2" s="49">
        <f ca="1">NOW()</f>
        <v>44036.414572800924</v>
      </c>
      <c r="R2" s="49"/>
      <c r="S2" s="49"/>
      <c r="T2" s="50">
        <f ca="1">NOW()</f>
        <v>44036.414572800924</v>
      </c>
    </row>
    <row r="3" spans="1:20">
      <c r="A3" s="51"/>
      <c r="B3" s="52"/>
      <c r="C3" s="53"/>
      <c r="D3" s="53"/>
      <c r="E3" s="53"/>
      <c r="F3" s="53"/>
      <c r="G3" s="54"/>
      <c r="H3" s="54"/>
      <c r="I3" s="54"/>
      <c r="J3" s="55" t="s">
        <v>59</v>
      </c>
      <c r="K3" s="358">
        <f>Project_Summary!G11</f>
        <v>250000</v>
      </c>
      <c r="L3" s="56"/>
      <c r="M3" s="56"/>
      <c r="N3" s="56"/>
      <c r="O3" s="56"/>
      <c r="P3" s="57"/>
      <c r="Q3" s="57"/>
      <c r="R3" s="57"/>
      <c r="S3" s="57"/>
      <c r="T3" s="58"/>
    </row>
    <row r="4" spans="1:20">
      <c r="A4" s="51"/>
      <c r="B4" s="52"/>
      <c r="C4" s="53"/>
      <c r="D4" s="53"/>
      <c r="E4" s="53"/>
      <c r="F4" s="53"/>
      <c r="G4" s="54"/>
      <c r="H4" s="54"/>
      <c r="I4" s="54"/>
      <c r="J4" s="55" t="s">
        <v>95</v>
      </c>
      <c r="K4" s="358">
        <v>0</v>
      </c>
      <c r="L4" s="56"/>
      <c r="M4" s="56"/>
      <c r="N4" s="56"/>
      <c r="O4" s="56"/>
      <c r="P4" s="59"/>
      <c r="Q4" s="60"/>
      <c r="R4" s="60"/>
      <c r="S4" s="60"/>
      <c r="T4" s="61"/>
    </row>
    <row r="5" spans="1:20">
      <c r="A5" s="51"/>
      <c r="B5" s="52"/>
      <c r="C5" s="53"/>
      <c r="D5" s="53"/>
      <c r="E5" s="53"/>
      <c r="F5" s="53"/>
      <c r="G5" s="54"/>
      <c r="H5" s="54"/>
      <c r="I5" s="54"/>
      <c r="J5" s="55" t="s">
        <v>94</v>
      </c>
      <c r="K5" s="358">
        <f>SUM(S18)</f>
        <v>0</v>
      </c>
      <c r="L5" s="56"/>
      <c r="M5" s="56"/>
      <c r="N5" s="56"/>
      <c r="O5" s="56"/>
      <c r="P5" s="60"/>
      <c r="Q5" s="60"/>
      <c r="R5" s="60"/>
      <c r="S5" s="60"/>
      <c r="T5" s="61"/>
    </row>
    <row r="6" spans="1:20">
      <c r="A6" s="51"/>
      <c r="B6" s="52"/>
      <c r="C6" s="53"/>
      <c r="D6" s="53"/>
      <c r="E6" s="53"/>
      <c r="F6" s="53"/>
      <c r="G6" s="54"/>
      <c r="H6" s="54"/>
      <c r="I6" s="54"/>
      <c r="J6" s="55" t="s">
        <v>60</v>
      </c>
      <c r="K6" s="358">
        <f>K3-K4-K5</f>
        <v>250000</v>
      </c>
      <c r="L6" s="56"/>
      <c r="M6" s="56"/>
      <c r="N6" s="56"/>
      <c r="O6" s="56"/>
      <c r="P6" s="60"/>
      <c r="Q6" s="60"/>
      <c r="R6" s="60"/>
      <c r="S6" s="60"/>
      <c r="T6" s="61"/>
    </row>
    <row r="7" spans="1:20">
      <c r="A7" s="51"/>
      <c r="B7" s="62"/>
      <c r="C7" s="63"/>
      <c r="D7" s="63"/>
      <c r="E7" s="63"/>
      <c r="F7" s="63"/>
      <c r="G7" s="63"/>
      <c r="H7" s="63"/>
      <c r="I7" s="63"/>
      <c r="J7" s="63"/>
      <c r="K7" s="63"/>
      <c r="L7" s="63"/>
      <c r="M7" s="63"/>
      <c r="N7" s="63"/>
      <c r="O7" s="63"/>
      <c r="P7" s="63"/>
      <c r="Q7" s="63"/>
      <c r="R7" s="63"/>
      <c r="S7" s="63"/>
      <c r="T7" s="64"/>
    </row>
    <row r="8" spans="1:20">
      <c r="A8" s="65" t="s">
        <v>111</v>
      </c>
      <c r="B8" s="66" t="s">
        <v>61</v>
      </c>
      <c r="C8" s="67" t="s">
        <v>98</v>
      </c>
      <c r="D8" s="67" t="s">
        <v>98</v>
      </c>
      <c r="E8" s="67" t="s">
        <v>98</v>
      </c>
      <c r="F8" s="67" t="s">
        <v>98</v>
      </c>
      <c r="G8" s="67" t="s">
        <v>98</v>
      </c>
      <c r="H8" s="67" t="s">
        <v>98</v>
      </c>
      <c r="I8" s="67" t="s">
        <v>98</v>
      </c>
      <c r="J8" s="78" t="s">
        <v>2</v>
      </c>
      <c r="K8" s="67" t="s">
        <v>98</v>
      </c>
      <c r="L8" s="67" t="s">
        <v>98</v>
      </c>
      <c r="M8" s="67" t="s">
        <v>98</v>
      </c>
      <c r="N8" s="67" t="s">
        <v>210</v>
      </c>
      <c r="O8" s="67" t="s">
        <v>98</v>
      </c>
      <c r="P8" s="67" t="s">
        <v>178</v>
      </c>
      <c r="Q8" s="67" t="s">
        <v>177</v>
      </c>
      <c r="R8" s="67" t="s">
        <v>93</v>
      </c>
      <c r="S8" s="78" t="s">
        <v>2</v>
      </c>
      <c r="T8" s="82" t="s">
        <v>62</v>
      </c>
    </row>
    <row r="9" spans="1:20">
      <c r="A9" s="51"/>
      <c r="B9" s="68"/>
      <c r="C9" s="67" t="s">
        <v>63</v>
      </c>
      <c r="D9" s="67" t="s">
        <v>181</v>
      </c>
      <c r="E9" s="67" t="s">
        <v>180</v>
      </c>
      <c r="F9" s="67" t="s">
        <v>67</v>
      </c>
      <c r="G9" s="67" t="s">
        <v>0</v>
      </c>
      <c r="H9" s="67" t="s">
        <v>222</v>
      </c>
      <c r="I9" s="69" t="s">
        <v>91</v>
      </c>
      <c r="J9" s="79" t="s">
        <v>138</v>
      </c>
      <c r="K9" s="67" t="s">
        <v>99</v>
      </c>
      <c r="L9" s="67" t="s">
        <v>64</v>
      </c>
      <c r="M9" s="67" t="s">
        <v>179</v>
      </c>
      <c r="N9" s="67" t="s">
        <v>211</v>
      </c>
      <c r="O9" s="67" t="s">
        <v>209</v>
      </c>
      <c r="P9" s="67" t="s">
        <v>65</v>
      </c>
      <c r="Q9" s="67" t="s">
        <v>65</v>
      </c>
      <c r="R9" s="67" t="s">
        <v>65</v>
      </c>
      <c r="S9" s="78" t="s">
        <v>139</v>
      </c>
      <c r="T9" s="82" t="s">
        <v>65</v>
      </c>
    </row>
    <row r="10" spans="1:20">
      <c r="A10" s="51"/>
      <c r="B10" s="68"/>
      <c r="C10" s="70"/>
      <c r="D10" s="70"/>
      <c r="E10" s="70"/>
      <c r="F10" s="70"/>
      <c r="G10" s="70"/>
      <c r="H10" s="70"/>
      <c r="I10" s="70"/>
      <c r="J10" s="70"/>
      <c r="K10" s="70"/>
      <c r="L10" s="70"/>
      <c r="M10" s="70"/>
      <c r="N10" s="70"/>
      <c r="O10" s="70"/>
      <c r="P10" s="70"/>
      <c r="Q10" s="70"/>
      <c r="R10" s="70"/>
      <c r="S10" s="70"/>
      <c r="T10" s="96"/>
    </row>
    <row r="11" spans="1:20">
      <c r="A11" s="71" t="s">
        <v>107</v>
      </c>
      <c r="B11" s="360">
        <f>'day1'!B4</f>
        <v>43891</v>
      </c>
      <c r="C11" s="72">
        <f>'day1'!I27</f>
        <v>0</v>
      </c>
      <c r="D11" s="72">
        <f>'day1'!G37</f>
        <v>0</v>
      </c>
      <c r="E11" s="72">
        <f>'day1'!G47</f>
        <v>0</v>
      </c>
      <c r="F11" s="72">
        <f>'day1'!F57</f>
        <v>0</v>
      </c>
      <c r="G11" s="72">
        <f>'day1'!F67</f>
        <v>0</v>
      </c>
      <c r="H11" s="72">
        <f>'day1'!G74</f>
        <v>0</v>
      </c>
      <c r="I11" s="72">
        <f>'day1'!H85</f>
        <v>0</v>
      </c>
      <c r="J11" s="80">
        <f t="shared" ref="J11:J18" si="0">SUM(C11:I11)</f>
        <v>0</v>
      </c>
      <c r="K11" s="72">
        <f>'day1'!G95</f>
        <v>0</v>
      </c>
      <c r="L11" s="72">
        <f>'day1'!G112</f>
        <v>0</v>
      </c>
      <c r="M11" s="72">
        <f>'day1'!G121</f>
        <v>0</v>
      </c>
      <c r="N11" s="72">
        <f>'day1'!G130</f>
        <v>0</v>
      </c>
      <c r="O11" s="72">
        <f>'day1'!G139</f>
        <v>0</v>
      </c>
      <c r="P11" s="72">
        <f>'day1'!G146</f>
        <v>0</v>
      </c>
      <c r="Q11" s="72">
        <f>'day1'!G153</f>
        <v>0</v>
      </c>
      <c r="R11" s="72">
        <f>'day1'!G160</f>
        <v>0</v>
      </c>
      <c r="S11" s="80">
        <f>SUM(K11:R11)</f>
        <v>0</v>
      </c>
      <c r="T11" s="83">
        <f>SUM(J11+S11)</f>
        <v>0</v>
      </c>
    </row>
    <row r="12" spans="1:20">
      <c r="A12" s="71" t="s">
        <v>108</v>
      </c>
      <c r="B12" s="360">
        <f>'day2'!B4</f>
        <v>43892</v>
      </c>
      <c r="C12" s="72">
        <f>'day2'!I27</f>
        <v>0</v>
      </c>
      <c r="D12" s="72">
        <f>'day2'!G37</f>
        <v>0</v>
      </c>
      <c r="E12" s="72">
        <f>'day2'!G47</f>
        <v>0</v>
      </c>
      <c r="F12" s="72">
        <f>'day2'!F57</f>
        <v>0</v>
      </c>
      <c r="G12" s="72">
        <f>'day2'!F67</f>
        <v>0</v>
      </c>
      <c r="H12" s="72">
        <f>'day2'!G74</f>
        <v>0</v>
      </c>
      <c r="I12" s="72">
        <f>'day2'!H85</f>
        <v>0</v>
      </c>
      <c r="J12" s="80">
        <f t="shared" si="0"/>
        <v>0</v>
      </c>
      <c r="K12" s="72">
        <f>'day2'!G95</f>
        <v>0</v>
      </c>
      <c r="L12" s="72">
        <f>'day2'!G112</f>
        <v>0</v>
      </c>
      <c r="M12" s="72">
        <f>'day2'!G121</f>
        <v>0</v>
      </c>
      <c r="N12" s="72">
        <f>'day2'!G130</f>
        <v>0</v>
      </c>
      <c r="O12" s="72">
        <f>'day2'!G139</f>
        <v>0</v>
      </c>
      <c r="P12" s="72">
        <f>'day2'!G146</f>
        <v>0</v>
      </c>
      <c r="Q12" s="72">
        <f>'day2'!G153</f>
        <v>0</v>
      </c>
      <c r="R12" s="72">
        <f>'day2'!G160</f>
        <v>0</v>
      </c>
      <c r="S12" s="80">
        <f t="shared" ref="S12:S18" si="1">SUM(K12:R12)</f>
        <v>0</v>
      </c>
      <c r="T12" s="83">
        <f t="shared" ref="T12:T18" si="2">SUM(J12+S12)</f>
        <v>0</v>
      </c>
    </row>
    <row r="13" spans="1:20">
      <c r="A13" s="71" t="s">
        <v>109</v>
      </c>
      <c r="B13" s="360">
        <f>'day3'!B4</f>
        <v>43893</v>
      </c>
      <c r="C13" s="72">
        <f>'day3'!I27</f>
        <v>0</v>
      </c>
      <c r="D13" s="72">
        <f>'day3'!G37</f>
        <v>0</v>
      </c>
      <c r="E13" s="72">
        <f>'day3'!G47</f>
        <v>0</v>
      </c>
      <c r="F13" s="72">
        <f>'day3'!F57</f>
        <v>0</v>
      </c>
      <c r="G13" s="72">
        <f>'day3'!F67</f>
        <v>0</v>
      </c>
      <c r="H13" s="72">
        <f>'day3'!G74</f>
        <v>0</v>
      </c>
      <c r="I13" s="72">
        <f>'day3'!H85</f>
        <v>0</v>
      </c>
      <c r="J13" s="80">
        <f t="shared" si="0"/>
        <v>0</v>
      </c>
      <c r="K13" s="72">
        <f>'day3'!G95</f>
        <v>0</v>
      </c>
      <c r="L13" s="72">
        <f>'day3'!G112</f>
        <v>0</v>
      </c>
      <c r="M13" s="72">
        <f>'day3'!G121</f>
        <v>0</v>
      </c>
      <c r="N13" s="72">
        <f>'day3'!G130</f>
        <v>0</v>
      </c>
      <c r="O13" s="72">
        <f>'day3'!G139</f>
        <v>0</v>
      </c>
      <c r="P13" s="72">
        <f>'day3'!G146</f>
        <v>0</v>
      </c>
      <c r="Q13" s="72">
        <f>'day3'!G153</f>
        <v>0</v>
      </c>
      <c r="R13" s="72">
        <f>'day3'!G160</f>
        <v>0</v>
      </c>
      <c r="S13" s="80">
        <f t="shared" si="1"/>
        <v>0</v>
      </c>
      <c r="T13" s="83">
        <f t="shared" si="2"/>
        <v>0</v>
      </c>
    </row>
    <row r="14" spans="1:20">
      <c r="A14" s="71" t="s">
        <v>110</v>
      </c>
      <c r="B14" s="360">
        <f>'day4'!B4</f>
        <v>43894</v>
      </c>
      <c r="C14" s="72">
        <f>'day4'!I27</f>
        <v>0</v>
      </c>
      <c r="D14" s="72">
        <f>'day4'!G37</f>
        <v>0</v>
      </c>
      <c r="E14" s="72">
        <f>'day4'!G47</f>
        <v>0</v>
      </c>
      <c r="F14" s="72">
        <f>'day4'!F57</f>
        <v>0</v>
      </c>
      <c r="G14" s="72">
        <f>'day4'!F67</f>
        <v>0</v>
      </c>
      <c r="H14" s="72">
        <f>'day4'!G74</f>
        <v>0</v>
      </c>
      <c r="I14" s="72">
        <f>'day4'!H85</f>
        <v>0</v>
      </c>
      <c r="J14" s="80">
        <f t="shared" si="0"/>
        <v>0</v>
      </c>
      <c r="K14" s="72">
        <f>'day4'!G95</f>
        <v>0</v>
      </c>
      <c r="L14" s="72">
        <f>'day4'!G112</f>
        <v>0</v>
      </c>
      <c r="M14" s="72">
        <f>'day4'!G121</f>
        <v>0</v>
      </c>
      <c r="N14" s="72">
        <f>'day4'!G130</f>
        <v>0</v>
      </c>
      <c r="O14" s="72">
        <f>'day4'!G139</f>
        <v>0</v>
      </c>
      <c r="P14" s="72">
        <f>'day4'!G146</f>
        <v>0</v>
      </c>
      <c r="Q14" s="72">
        <f>'day4'!G153</f>
        <v>0</v>
      </c>
      <c r="R14" s="72">
        <f>'day4'!G160</f>
        <v>0</v>
      </c>
      <c r="S14" s="80">
        <f t="shared" si="1"/>
        <v>0</v>
      </c>
      <c r="T14" s="83">
        <f t="shared" si="2"/>
        <v>0</v>
      </c>
    </row>
    <row r="15" spans="1:20">
      <c r="A15" s="71" t="s">
        <v>112</v>
      </c>
      <c r="B15" s="360">
        <f>'day5'!B4</f>
        <v>43895</v>
      </c>
      <c r="C15" s="72">
        <f>'day5'!I27</f>
        <v>0</v>
      </c>
      <c r="D15" s="72">
        <f>'day5'!G37</f>
        <v>0</v>
      </c>
      <c r="E15" s="72">
        <f>'day5'!G47</f>
        <v>0</v>
      </c>
      <c r="F15" s="72">
        <f>'day5'!F57</f>
        <v>0</v>
      </c>
      <c r="G15" s="72">
        <f>'day5'!F67</f>
        <v>0</v>
      </c>
      <c r="H15" s="72">
        <f>'day5'!G74</f>
        <v>0</v>
      </c>
      <c r="I15" s="72">
        <f>'day5'!H85</f>
        <v>0</v>
      </c>
      <c r="J15" s="80">
        <f t="shared" si="0"/>
        <v>0</v>
      </c>
      <c r="K15" s="72">
        <f>'day5'!G95</f>
        <v>0</v>
      </c>
      <c r="L15" s="72">
        <f>'day5'!G112</f>
        <v>0</v>
      </c>
      <c r="M15" s="72">
        <f>'day5'!G121</f>
        <v>0</v>
      </c>
      <c r="N15" s="72">
        <f>'day5'!G130</f>
        <v>0</v>
      </c>
      <c r="O15" s="72">
        <f>'day5'!G139</f>
        <v>0</v>
      </c>
      <c r="P15" s="72">
        <f>'day5'!G146</f>
        <v>0</v>
      </c>
      <c r="Q15" s="72">
        <f>'day5'!G153</f>
        <v>0</v>
      </c>
      <c r="R15" s="72">
        <f>'day5'!G160</f>
        <v>0</v>
      </c>
      <c r="S15" s="80">
        <f t="shared" si="1"/>
        <v>0</v>
      </c>
      <c r="T15" s="83">
        <f t="shared" si="2"/>
        <v>0</v>
      </c>
    </row>
    <row r="16" spans="1:20">
      <c r="A16" s="71" t="s">
        <v>113</v>
      </c>
      <c r="B16" s="360">
        <f>'day6'!B4</f>
        <v>43896</v>
      </c>
      <c r="C16" s="72">
        <f>'day6'!I27</f>
        <v>0</v>
      </c>
      <c r="D16" s="72">
        <f>'day6'!G37</f>
        <v>0</v>
      </c>
      <c r="E16" s="72">
        <f>'day6'!G47</f>
        <v>0</v>
      </c>
      <c r="F16" s="72">
        <f>'day6'!F57</f>
        <v>0</v>
      </c>
      <c r="G16" s="72">
        <f>'day6'!F67</f>
        <v>0</v>
      </c>
      <c r="H16" s="72">
        <f>'day6'!G74</f>
        <v>0</v>
      </c>
      <c r="I16" s="72">
        <f>'day6'!H85</f>
        <v>0</v>
      </c>
      <c r="J16" s="80">
        <f t="shared" si="0"/>
        <v>0</v>
      </c>
      <c r="K16" s="72">
        <f>'day6'!G95</f>
        <v>0</v>
      </c>
      <c r="L16" s="72">
        <f>'day6'!G112</f>
        <v>0</v>
      </c>
      <c r="M16" s="72">
        <f>'day6'!G121</f>
        <v>0</v>
      </c>
      <c r="N16" s="72">
        <f>'day6'!G130</f>
        <v>0</v>
      </c>
      <c r="O16" s="72">
        <f>'day6'!G139</f>
        <v>0</v>
      </c>
      <c r="P16" s="72">
        <f>'day6'!G146</f>
        <v>0</v>
      </c>
      <c r="Q16" s="72">
        <f>'day6'!G153</f>
        <v>0</v>
      </c>
      <c r="R16" s="72">
        <f>'day6'!G160</f>
        <v>0</v>
      </c>
      <c r="S16" s="80">
        <f t="shared" si="1"/>
        <v>0</v>
      </c>
      <c r="T16" s="83">
        <f t="shared" si="2"/>
        <v>0</v>
      </c>
    </row>
    <row r="17" spans="1:20">
      <c r="A17" s="71" t="s">
        <v>114</v>
      </c>
      <c r="B17" s="360">
        <f>'day7'!B4</f>
        <v>43897</v>
      </c>
      <c r="C17" s="72">
        <f>'day7'!I27</f>
        <v>0</v>
      </c>
      <c r="D17" s="72">
        <f>'day7'!G37</f>
        <v>0</v>
      </c>
      <c r="E17" s="72">
        <f>'day7'!G47</f>
        <v>0</v>
      </c>
      <c r="F17" s="72">
        <f>'day7'!F57</f>
        <v>0</v>
      </c>
      <c r="G17" s="72">
        <f>'day7'!F67</f>
        <v>0</v>
      </c>
      <c r="H17" s="72">
        <f>'day7'!G74</f>
        <v>0</v>
      </c>
      <c r="I17" s="72">
        <f>'day7'!H85</f>
        <v>0</v>
      </c>
      <c r="J17" s="80">
        <f t="shared" si="0"/>
        <v>0</v>
      </c>
      <c r="K17" s="72">
        <f>'day7'!G95</f>
        <v>0</v>
      </c>
      <c r="L17" s="72">
        <f>'day7'!G112</f>
        <v>0</v>
      </c>
      <c r="M17" s="72">
        <f>'day7'!G121</f>
        <v>0</v>
      </c>
      <c r="N17" s="72">
        <f>'day7'!G130</f>
        <v>0</v>
      </c>
      <c r="O17" s="72">
        <f>'day7'!G139</f>
        <v>0</v>
      </c>
      <c r="P17" s="72">
        <f>'day7'!G146</f>
        <v>0</v>
      </c>
      <c r="Q17" s="72">
        <f>'day7'!G153</f>
        <v>0</v>
      </c>
      <c r="R17" s="72">
        <f>'day7'!G160</f>
        <v>0</v>
      </c>
      <c r="S17" s="80">
        <f t="shared" si="1"/>
        <v>0</v>
      </c>
      <c r="T17" s="83">
        <f t="shared" si="2"/>
        <v>0</v>
      </c>
    </row>
    <row r="18" spans="1:20" ht="13.5" thickBot="1">
      <c r="A18" s="73"/>
      <c r="B18" s="74" t="s">
        <v>100</v>
      </c>
      <c r="C18" s="75">
        <f t="shared" ref="C18:R18" si="3">SUM(C11:C17)</f>
        <v>0</v>
      </c>
      <c r="D18" s="75">
        <f t="shared" si="3"/>
        <v>0</v>
      </c>
      <c r="E18" s="75">
        <f t="shared" si="3"/>
        <v>0</v>
      </c>
      <c r="F18" s="75">
        <f t="shared" si="3"/>
        <v>0</v>
      </c>
      <c r="G18" s="75">
        <f t="shared" si="3"/>
        <v>0</v>
      </c>
      <c r="H18" s="75">
        <f>SUM(H11:H17)</f>
        <v>0</v>
      </c>
      <c r="I18" s="75">
        <f t="shared" si="3"/>
        <v>0</v>
      </c>
      <c r="J18" s="81">
        <f t="shared" si="0"/>
        <v>0</v>
      </c>
      <c r="K18" s="76">
        <f t="shared" si="3"/>
        <v>0</v>
      </c>
      <c r="L18" s="77">
        <f t="shared" si="3"/>
        <v>0</v>
      </c>
      <c r="M18" s="77">
        <f t="shared" si="3"/>
        <v>0</v>
      </c>
      <c r="N18" s="77">
        <f>SUM(N11:N17)</f>
        <v>0</v>
      </c>
      <c r="O18" s="77">
        <f>SUM(O11:O17)</f>
        <v>0</v>
      </c>
      <c r="P18" s="77">
        <f t="shared" si="3"/>
        <v>0</v>
      </c>
      <c r="Q18" s="77">
        <f t="shared" si="3"/>
        <v>0</v>
      </c>
      <c r="R18" s="77">
        <f t="shared" si="3"/>
        <v>0</v>
      </c>
      <c r="S18" s="81">
        <f t="shared" si="1"/>
        <v>0</v>
      </c>
      <c r="T18" s="84">
        <f t="shared" si="2"/>
        <v>0</v>
      </c>
    </row>
  </sheetData>
  <sheetProtection algorithmName="SHA-512" hashValue="HteH/SAMxg1nwovDJ4/IUROs1vYYg+xLi4nykHeHYsHju9smveogRZc/wkKkamM9J9Ya3mZlbege286+rOBoqQ==" saltValue="pZRiASH9ByF3mDzrRzjbVg==" spinCount="100000" sheet="1" objects="1" scenarios="1"/>
  <mergeCells count="1">
    <mergeCell ref="A2:B2"/>
  </mergeCells>
  <phoneticPr fontId="0" type="noConversion"/>
  <pageMargins left="0.7" right="0.7" top="0.75" bottom="0.75" header="0.3" footer="0.3"/>
  <pageSetup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7"/>
  <sheetViews>
    <sheetView tabSelected="1" zoomScaleNormal="100" workbookViewId="0">
      <selection activeCell="E8" sqref="E8"/>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2" t="s">
        <v>3</v>
      </c>
      <c r="B1" s="363" t="str">
        <f>'Daily Summary'!K2</f>
        <v>S20003</v>
      </c>
      <c r="C1" s="364"/>
      <c r="D1" s="365"/>
      <c r="E1" s="366" t="s">
        <v>51</v>
      </c>
      <c r="F1" s="466" t="str">
        <f>'Daily Summary'!A1</f>
        <v>T/S Kevin McCormack</v>
      </c>
      <c r="G1" s="466"/>
      <c r="H1" s="367"/>
      <c r="I1" s="368"/>
    </row>
    <row r="2" spans="1:10">
      <c r="A2" s="369"/>
      <c r="B2" s="370"/>
      <c r="C2" s="370"/>
      <c r="D2" s="371"/>
      <c r="E2" s="370"/>
      <c r="F2" s="371"/>
      <c r="G2" s="370"/>
      <c r="H2" s="371"/>
      <c r="I2" s="372"/>
    </row>
    <row r="3" spans="1:10">
      <c r="A3" s="369"/>
      <c r="B3" s="370"/>
      <c r="C3" s="370"/>
      <c r="D3" s="371"/>
      <c r="E3" s="370"/>
      <c r="F3" s="371"/>
      <c r="G3" s="370"/>
      <c r="H3" s="371"/>
      <c r="I3" s="372"/>
    </row>
    <row r="4" spans="1:10" ht="13.5" thickBot="1">
      <c r="A4" s="373" t="s">
        <v>52</v>
      </c>
      <c r="B4" s="361">
        <v>43891</v>
      </c>
      <c r="C4" s="14"/>
      <c r="D4" s="469" t="s">
        <v>262</v>
      </c>
      <c r="E4" s="469"/>
      <c r="F4" s="469"/>
      <c r="G4" s="467"/>
      <c r="H4" s="467"/>
      <c r="I4" s="468"/>
    </row>
    <row r="5" spans="1:10" ht="13.5" thickBot="1">
      <c r="A5" s="374"/>
      <c r="B5" s="371"/>
      <c r="C5" s="375"/>
      <c r="D5" s="370"/>
      <c r="E5" s="371"/>
      <c r="F5" s="371"/>
      <c r="G5" s="376"/>
      <c r="H5" s="370"/>
      <c r="I5" s="377"/>
    </row>
    <row r="6" spans="1:10" s="24" customFormat="1" ht="10.5">
      <c r="A6" s="101"/>
      <c r="B6" s="272" t="s">
        <v>310</v>
      </c>
      <c r="C6" s="272" t="s">
        <v>233</v>
      </c>
      <c r="D6" s="102"/>
      <c r="E6" s="272" t="s">
        <v>4</v>
      </c>
      <c r="F6" s="102"/>
      <c r="G6" s="272" t="s">
        <v>2</v>
      </c>
      <c r="H6" s="272" t="s">
        <v>5</v>
      </c>
      <c r="I6" s="103"/>
    </row>
    <row r="7" spans="1:10" s="24" customFormat="1" ht="13.5" customHeight="1" thickBot="1">
      <c r="A7" s="104" t="s">
        <v>53</v>
      </c>
      <c r="B7" s="105" t="s">
        <v>311</v>
      </c>
      <c r="C7" s="105"/>
      <c r="D7" s="105" t="s">
        <v>10</v>
      </c>
      <c r="E7" s="105" t="s">
        <v>1</v>
      </c>
      <c r="F7" s="105" t="s">
        <v>6</v>
      </c>
      <c r="G7" s="105" t="s">
        <v>7</v>
      </c>
      <c r="H7" s="105" t="s">
        <v>8</v>
      </c>
      <c r="I7" s="106" t="s">
        <v>9</v>
      </c>
      <c r="J7" s="107"/>
    </row>
    <row r="8" spans="1:10" s="24" customFormat="1" ht="10.5">
      <c r="A8" s="108" t="s">
        <v>164</v>
      </c>
      <c r="B8" s="420"/>
      <c r="C8" s="109"/>
      <c r="D8" s="110" t="s">
        <v>165</v>
      </c>
      <c r="E8" s="111" t="s">
        <v>13</v>
      </c>
      <c r="F8" s="112" t="s">
        <v>166</v>
      </c>
      <c r="G8" s="113">
        <v>0</v>
      </c>
      <c r="H8" s="114">
        <f>INDEX(rate!$F$4:$G$58,MATCH(E8,rate!$F$4:$F$58,0),2)</f>
        <v>95</v>
      </c>
      <c r="I8" s="115">
        <f t="shared" ref="I8:I25" si="0">(G8*H8)</f>
        <v>0</v>
      </c>
      <c r="J8" s="116"/>
    </row>
    <row r="9" spans="1:10" s="24" customFormat="1" ht="10.5">
      <c r="A9" s="117" t="s">
        <v>164</v>
      </c>
      <c r="B9" s="421"/>
      <c r="C9" s="123"/>
      <c r="D9" s="118" t="s">
        <v>165</v>
      </c>
      <c r="E9" s="119" t="s">
        <v>183</v>
      </c>
      <c r="F9" s="88" t="s">
        <v>166</v>
      </c>
      <c r="G9" s="120">
        <v>0</v>
      </c>
      <c r="H9" s="121">
        <f>INDEX(rate!$F$4:$G$58,MATCH(E9,rate!$F$4:$F$58,0),2)</f>
        <v>99</v>
      </c>
      <c r="I9" s="122">
        <f t="shared" si="0"/>
        <v>0</v>
      </c>
    </row>
    <row r="10" spans="1:10" s="24" customFormat="1" ht="10.5">
      <c r="A10" s="117" t="s">
        <v>164</v>
      </c>
      <c r="B10" s="421"/>
      <c r="C10" s="123"/>
      <c r="D10" s="118" t="s">
        <v>165</v>
      </c>
      <c r="E10" s="119" t="s">
        <v>184</v>
      </c>
      <c r="F10" s="88" t="s">
        <v>166</v>
      </c>
      <c r="G10" s="120">
        <v>0</v>
      </c>
      <c r="H10" s="121">
        <f>INDEX(rate!$F$4:$G$58,MATCH(E10,rate!$F$4:$F$58,0),2)</f>
        <v>119</v>
      </c>
      <c r="I10" s="122">
        <f t="shared" si="0"/>
        <v>0</v>
      </c>
    </row>
    <row r="11" spans="1:10" s="24" customFormat="1" ht="10.5">
      <c r="A11" s="117" t="s">
        <v>164</v>
      </c>
      <c r="B11" s="421"/>
      <c r="C11" s="123"/>
      <c r="D11" s="118" t="s">
        <v>165</v>
      </c>
      <c r="E11" s="119" t="s">
        <v>185</v>
      </c>
      <c r="F11" s="88" t="s">
        <v>166</v>
      </c>
      <c r="G11" s="120">
        <v>0</v>
      </c>
      <c r="H11" s="121">
        <f>INDEX(rate!$F$4:$G$58,MATCH(E11,rate!$F$4:$F$58,0),2)</f>
        <v>140</v>
      </c>
      <c r="I11" s="122">
        <f t="shared" si="0"/>
        <v>0</v>
      </c>
    </row>
    <row r="12" spans="1:10" s="24" customFormat="1" ht="10.5">
      <c r="A12" s="117" t="s">
        <v>164</v>
      </c>
      <c r="B12" s="421"/>
      <c r="C12" s="123"/>
      <c r="D12" s="118" t="s">
        <v>165</v>
      </c>
      <c r="E12" s="119" t="s">
        <v>186</v>
      </c>
      <c r="F12" s="88" t="s">
        <v>166</v>
      </c>
      <c r="G12" s="120">
        <v>0</v>
      </c>
      <c r="H12" s="121">
        <f>INDEX(rate!$F$4:$G$58,MATCH(E12,rate!$F$4:$F$58,0),2)</f>
        <v>157</v>
      </c>
      <c r="I12" s="122">
        <f t="shared" si="0"/>
        <v>0</v>
      </c>
    </row>
    <row r="13" spans="1:10" s="24" customFormat="1" ht="10.5">
      <c r="A13" s="117" t="s">
        <v>164</v>
      </c>
      <c r="B13" s="421"/>
      <c r="C13" s="123"/>
      <c r="D13" s="118" t="s">
        <v>165</v>
      </c>
      <c r="E13" s="119" t="s">
        <v>187</v>
      </c>
      <c r="F13" s="88" t="s">
        <v>166</v>
      </c>
      <c r="G13" s="120">
        <v>0</v>
      </c>
      <c r="H13" s="121">
        <f>INDEX(rate!$F$4:$G$58,MATCH(E13,rate!$F$4:$F$58,0),2)</f>
        <v>180</v>
      </c>
      <c r="I13" s="122">
        <f t="shared" si="0"/>
        <v>0</v>
      </c>
    </row>
    <row r="14" spans="1:10" s="24" customFormat="1" ht="10.5">
      <c r="A14" s="117" t="s">
        <v>164</v>
      </c>
      <c r="B14" s="421"/>
      <c r="C14" s="123"/>
      <c r="D14" s="118" t="s">
        <v>165</v>
      </c>
      <c r="E14" s="119" t="s">
        <v>69</v>
      </c>
      <c r="F14" s="88" t="s">
        <v>166</v>
      </c>
      <c r="G14" s="120">
        <v>0</v>
      </c>
      <c r="H14" s="121">
        <f>INDEX(rate!$F$4:$G$58,MATCH(E14,rate!$F$4:$F$58,0),2)</f>
        <v>127</v>
      </c>
      <c r="I14" s="122">
        <f t="shared" si="0"/>
        <v>0</v>
      </c>
    </row>
    <row r="15" spans="1:10" s="24" customFormat="1" ht="10.5">
      <c r="A15" s="117" t="s">
        <v>164</v>
      </c>
      <c r="B15" s="421"/>
      <c r="C15" s="123"/>
      <c r="D15" s="118" t="s">
        <v>165</v>
      </c>
      <c r="E15" s="119" t="s">
        <v>168</v>
      </c>
      <c r="F15" s="88" t="s">
        <v>166</v>
      </c>
      <c r="G15" s="120">
        <v>0</v>
      </c>
      <c r="H15" s="121">
        <f>INDEX(rate!$F$4:$G$58,MATCH(E15,rate!$F$4:$F$58,0),2)</f>
        <v>207</v>
      </c>
      <c r="I15" s="122">
        <f t="shared" si="0"/>
        <v>0</v>
      </c>
    </row>
    <row r="16" spans="1:10"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39</v>
      </c>
      <c r="F21" s="88" t="s">
        <v>166</v>
      </c>
      <c r="G21" s="120">
        <v>0</v>
      </c>
      <c r="H21" s="121">
        <f>INDEX(rate!$F$4:$G$58,MATCH(E21,rate!$F$4:$F$58,0),2)</f>
        <v>79</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13</v>
      </c>
      <c r="F25" s="88" t="s">
        <v>166</v>
      </c>
      <c r="G25" s="120">
        <v>0</v>
      </c>
      <c r="H25" s="121">
        <f>INDEX(rate!$F$4:$G$58,MATCH(E25,rate!$F$4:$F$58,0),2)</f>
        <v>95</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ht="13.5" thickBot="1">
      <c r="A28" s="381"/>
      <c r="B28" s="6"/>
      <c r="C28" s="10"/>
      <c r="D28" s="11"/>
      <c r="E28" s="12"/>
      <c r="F28" s="11"/>
      <c r="G28" s="12"/>
      <c r="H28" s="371"/>
      <c r="I28" s="372"/>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62" t="s">
        <v>287</v>
      </c>
      <c r="B31" s="163"/>
      <c r="C31" s="447"/>
      <c r="D31" s="114" t="str">
        <f>INDEX(rate!$A$4:$D$20,MATCH(A31,rate!$A$4:$A$20,0),4)</f>
        <v>HOURS</v>
      </c>
      <c r="E31" s="165">
        <v>0</v>
      </c>
      <c r="F31" s="166">
        <f>INDEX(rate!$A$4:$D$20,MATCH(A31,rate!$A$4:$A$20,0),2)</f>
        <v>5480</v>
      </c>
      <c r="G31" s="448">
        <f>E31*F31</f>
        <v>0</v>
      </c>
      <c r="H31" s="449"/>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159</v>
      </c>
      <c r="B41" s="163"/>
      <c r="C41" s="164"/>
      <c r="D41" s="114" t="str">
        <f>INDEX(rate!$A$21:$D$42,MATCH(A41,rate!$A$21:$A$42,0),4)</f>
        <v>HOURS</v>
      </c>
      <c r="E41" s="165">
        <v>0</v>
      </c>
      <c r="F41" s="166">
        <f>INDEX(rate!$A$21:$D$42,MATCH(A41,rate!$A$21:$A$42,0),2)</f>
        <v>6221</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151</v>
      </c>
      <c r="B43" s="142"/>
      <c r="C43" s="168"/>
      <c r="D43" s="121" t="str">
        <f>INDEX(rate!$A$21:$D$42,MATCH(A43,rate!$A$21:$A$42,0),4)</f>
        <v>HOURS</v>
      </c>
      <c r="E43" s="144">
        <v>0</v>
      </c>
      <c r="F43" s="145">
        <f>INDEX(rate!$A$21:$D$42,MATCH(A43,rate!$A$21:$A$42,0),2)</f>
        <v>8428</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163</v>
      </c>
      <c r="B45" s="150"/>
      <c r="C45" s="170"/>
      <c r="D45" s="124" t="str">
        <f>INDEX(rate!$A$21:$D$42,MATCH(A45,rate!$A$21:$A$42,0),4)</f>
        <v>HOURS</v>
      </c>
      <c r="E45" s="152">
        <v>0</v>
      </c>
      <c r="F45" s="153">
        <f>INDEX(rate!$A$21:$D$42,MATCH(A45,rate!$A$21:$A$42,0),2)</f>
        <v>8840</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423" t="s">
        <v>55</v>
      </c>
      <c r="B50" s="424" t="s">
        <v>193</v>
      </c>
      <c r="C50" s="425" t="s">
        <v>18</v>
      </c>
      <c r="D50" s="425" t="s">
        <v>7</v>
      </c>
      <c r="E50" s="425" t="s">
        <v>8</v>
      </c>
      <c r="F50" s="426" t="s">
        <v>2</v>
      </c>
      <c r="G50" s="427" t="s">
        <v>191</v>
      </c>
      <c r="H50" s="173"/>
      <c r="I50" s="379"/>
    </row>
    <row r="51" spans="1:9" s="24" customFormat="1" ht="11.25" thickBot="1">
      <c r="A51" s="451" t="s">
        <v>245</v>
      </c>
      <c r="B51" s="174"/>
      <c r="C51" s="114" t="str">
        <f>INDEX(rate!$A$45:$D$49,MATCH(A51,rate!$A$45:$A$49,0),4)</f>
        <v>HOURS</v>
      </c>
      <c r="D51" s="165">
        <v>0</v>
      </c>
      <c r="E51" s="114">
        <f>INDEX(rate!$A$45:$D$49,MATCH(A51,rate!$A$45:$A$49,0),2)</f>
        <v>12515</v>
      </c>
      <c r="F51" s="167">
        <f>D51*E51</f>
        <v>0</v>
      </c>
      <c r="G51" s="450"/>
      <c r="H51" s="157"/>
      <c r="I51" s="379"/>
    </row>
    <row r="52" spans="1:9" s="24" customFormat="1" ht="11.25" thickBot="1">
      <c r="A52" s="452" t="s">
        <v>135</v>
      </c>
      <c r="B52" s="174"/>
      <c r="C52" s="114" t="str">
        <f>INDEX(rate!$A$45:$D$49,MATCH(A52,rate!$A$45:$A$49,0),4)</f>
        <v>HOURS</v>
      </c>
      <c r="D52" s="165">
        <v>0</v>
      </c>
      <c r="E52" s="114">
        <f>INDEX(rate!$A$45:$D$49,MATCH(A52,rate!$A$45:$A$49,0),2)</f>
        <v>17217</v>
      </c>
      <c r="F52" s="167">
        <f>D52*E52</f>
        <v>0</v>
      </c>
      <c r="G52" s="147"/>
      <c r="H52" s="157"/>
      <c r="I52" s="379"/>
    </row>
    <row r="53" spans="1:9" s="24" customFormat="1" ht="11.25" thickBot="1">
      <c r="A53" s="45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452" t="s">
        <v>243</v>
      </c>
      <c r="B54" s="174"/>
      <c r="C54" s="114" t="str">
        <f>INDEX(rate!$A$45:$D$49,MATCH(A54,rate!$A$45:$A$49,0),4)</f>
        <v>HOURS</v>
      </c>
      <c r="D54" s="165">
        <v>0</v>
      </c>
      <c r="E54" s="114">
        <f>INDEX(rate!$A$45:$D$49,MATCH(A54,rate!$A$45:$A$49,0),2)</f>
        <v>15853</v>
      </c>
      <c r="F54" s="167">
        <f>D54*E54</f>
        <v>0</v>
      </c>
      <c r="G54" s="147"/>
      <c r="H54" s="157"/>
      <c r="I54" s="379"/>
    </row>
    <row r="55" spans="1:9" s="24" customFormat="1" ht="11.25" thickBot="1">
      <c r="A55" s="453" t="s">
        <v>244</v>
      </c>
      <c r="B55" s="258"/>
      <c r="C55" s="259" t="str">
        <f>INDEX(rate!$A$45:$D$49,MATCH(A55,rate!$A$45:$A$49,0),4)</f>
        <v>HOURS</v>
      </c>
      <c r="D55" s="260">
        <v>0</v>
      </c>
      <c r="E55" s="259">
        <f>INDEX(rate!$A$45:$D$49,MATCH(A55,rate!$A$45:$A$49,0),2)</f>
        <v>11019</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315</v>
      </c>
      <c r="B61" s="178"/>
      <c r="C61" s="114" t="str">
        <f>INDEX(rate!$A$53:$D$95,MATCH(A61,rate!$A$53:$A$95,0),4)</f>
        <v>Hours</v>
      </c>
      <c r="D61" s="165">
        <v>0</v>
      </c>
      <c r="E61" s="114">
        <f>INDEX(rate!$A$53:$D$95,MATCH(A61,rate!$A$53:$A$95,0),2)</f>
        <v>136</v>
      </c>
      <c r="F61" s="167">
        <f>D61*E61</f>
        <v>0</v>
      </c>
      <c r="G61" s="179"/>
      <c r="H61" s="157"/>
      <c r="I61" s="379"/>
    </row>
    <row r="62" spans="1:9" s="24" customFormat="1" ht="10.5">
      <c r="A62" s="141" t="s">
        <v>317</v>
      </c>
      <c r="B62" s="180"/>
      <c r="C62" s="121" t="str">
        <f>INDEX(rate!$A$53:$D$95,MATCH(A62,rate!$A$53:$A$95,0),4)</f>
        <v>Hours</v>
      </c>
      <c r="D62" s="144">
        <v>0</v>
      </c>
      <c r="E62" s="121">
        <f>INDEX(rate!$A$53:$D$95,MATCH(A62,rate!$A$53:$A$95,0),2)</f>
        <v>371</v>
      </c>
      <c r="F62" s="169">
        <f>D62*E62</f>
        <v>0</v>
      </c>
      <c r="G62" s="179"/>
      <c r="H62" s="157"/>
      <c r="I62" s="379"/>
    </row>
    <row r="63" spans="1:9" s="24" customFormat="1" ht="10.5">
      <c r="A63" s="141" t="s">
        <v>338</v>
      </c>
      <c r="B63" s="180"/>
      <c r="C63" s="121" t="str">
        <f>INDEX(rate!$A$53:$D$95,MATCH(A63,rate!$A$53:$A$95,0),4)</f>
        <v>Hours</v>
      </c>
      <c r="D63" s="144">
        <v>0</v>
      </c>
      <c r="E63" s="121">
        <f>INDEX(rate!$A$53:$D$93,MATCH(A63,rate!$A$53:$A$93,0),2)</f>
        <v>40</v>
      </c>
      <c r="F63" s="169">
        <f>D63*E63</f>
        <v>0</v>
      </c>
      <c r="G63" s="179"/>
      <c r="H63" s="157"/>
      <c r="I63" s="379"/>
    </row>
    <row r="64" spans="1:9" s="24" customFormat="1" ht="10.5">
      <c r="A64" s="141" t="s">
        <v>137</v>
      </c>
      <c r="B64" s="180"/>
      <c r="C64" s="121" t="str">
        <f>INDEX(rate!$A$53:$D$95,MATCH(A64,rate!$A$53:$A$95,0),4)</f>
        <v>Hours</v>
      </c>
      <c r="D64" s="144">
        <v>0</v>
      </c>
      <c r="E64" s="121">
        <f>INDEX(rate!$A$53:$D$95,MATCH(A64,rate!$A$53:$A$95,0),2)</f>
        <v>15</v>
      </c>
      <c r="F64" s="169">
        <f>D64*E64</f>
        <v>0</v>
      </c>
      <c r="G64" s="179"/>
      <c r="H64" s="157"/>
      <c r="I64" s="379"/>
    </row>
    <row r="65" spans="1:9" s="24" customFormat="1" ht="11.25" thickBot="1">
      <c r="A65" s="149" t="s">
        <v>342</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255</v>
      </c>
      <c r="B78" s="454"/>
      <c r="C78" s="455" t="str">
        <f>INDEX(rate!$A$98:$D$129,MATCH(A78,rate!$A$98:$A$129,0),4)</f>
        <v>DAYS</v>
      </c>
      <c r="D78" s="456">
        <v>0</v>
      </c>
      <c r="E78" s="114"/>
      <c r="F78" s="455">
        <f>INDEX(rate!$A$98:$D$129,MATCH(A78,rate!$A$98:$A$129,0),3)</f>
        <v>7.06</v>
      </c>
      <c r="G78" s="457"/>
      <c r="H78" s="167">
        <f>D78*F78</f>
        <v>0</v>
      </c>
      <c r="I78" s="379"/>
    </row>
    <row r="79" spans="1:9" s="24" customFormat="1" ht="10.5">
      <c r="A79" s="141" t="s">
        <v>254</v>
      </c>
      <c r="B79" s="188"/>
      <c r="C79" s="185" t="str">
        <f>INDEX(rate!$A$98:$D$129,MATCH(A79,rate!$A$98:$A$129,0),4)</f>
        <v>MILES</v>
      </c>
      <c r="D79" s="189"/>
      <c r="E79" s="283">
        <f>INDEX(rate!$A$98:$D$129,MATCH(A79,rate!$A$98:$A$129,0),2)</f>
        <v>0.13100000000000001</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458"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t="s">
        <v>347</v>
      </c>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v>0</v>
      </c>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t="s">
        <v>346</v>
      </c>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v>0</v>
      </c>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v>0</v>
      </c>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v>0</v>
      </c>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v>0</v>
      </c>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220</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v>0</v>
      </c>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t="s">
        <v>348</v>
      </c>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v>0</v>
      </c>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v>0</v>
      </c>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t="s">
        <v>349</v>
      </c>
      <c r="B156" s="207"/>
      <c r="C156" s="207"/>
      <c r="D156" s="240"/>
      <c r="E156" s="241"/>
      <c r="F156" s="242"/>
      <c r="G156" s="243">
        <v>0</v>
      </c>
      <c r="H156" s="207"/>
      <c r="I156" s="379"/>
    </row>
    <row r="157" spans="1:9" s="24" customFormat="1" ht="10.5">
      <c r="A157" s="244"/>
      <c r="B157" s="142"/>
      <c r="C157" s="142"/>
      <c r="D157" s="245"/>
      <c r="E157" s="180"/>
      <c r="F157" s="246"/>
      <c r="G157" s="247">
        <v>0</v>
      </c>
      <c r="H157" s="207"/>
      <c r="I157" s="379"/>
    </row>
    <row r="158" spans="1:9" s="24" customFormat="1" ht="11.25" thickBot="1">
      <c r="A158" s="149"/>
      <c r="B158" s="203"/>
      <c r="C158" s="203"/>
      <c r="D158" s="204"/>
      <c r="E158" s="220"/>
      <c r="F158" s="205"/>
      <c r="G158" s="248">
        <v>0</v>
      </c>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sheetData>
  <mergeCells count="3">
    <mergeCell ref="F1:G1"/>
    <mergeCell ref="G4:I4"/>
    <mergeCell ref="D4:F4"/>
  </mergeCells>
  <phoneticPr fontId="7" type="noConversion"/>
  <dataValidations xWindow="468" yWindow="220" count="6">
    <dataValidation type="list" allowBlank="1" showInputMessage="1" showErrorMessage="1" prompt="click on arrow for a drop down list" sqref="A51:A55">
      <formula1>$A$322:$A$326</formula1>
    </dataValidation>
    <dataValidation type="list" allowBlank="1" showInputMessage="1" showErrorMessage="1" prompt="Click on arrow for a drop down list" sqref="E8:E25">
      <formula1>$F$281:$F$335</formula1>
    </dataValidation>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A31:A35">
      <formula1>$A$281:$A$297</formula1>
    </dataValidation>
    <dataValidation type="list" allowBlank="1" showInputMessage="1" showErrorMessage="1" sqref="A61:A65">
      <formula1>$A$330:$A$372</formula1>
    </dataValidation>
    <dataValidation type="list" allowBlank="1" showInputMessage="1" showErrorMessage="1" sqref="A78:A83">
      <formula1>$A$375:$A$406</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'day1'!B4+1</f>
        <v>43892</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39</v>
      </c>
      <c r="F25" s="88" t="s">
        <v>166</v>
      </c>
      <c r="G25" s="120">
        <v>0</v>
      </c>
      <c r="H25" s="121">
        <f>INDEX(rate!$F$4:$G$58,MATCH(E25,rate!$F$4:$F$58,0),2)</f>
        <v>79</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ht="13.5" thickBot="1">
      <c r="A28" s="381"/>
      <c r="B28" s="6"/>
      <c r="C28" s="10"/>
      <c r="D28" s="11"/>
      <c r="E28" s="12"/>
      <c r="F28" s="11"/>
      <c r="G28" s="12"/>
      <c r="H28" s="371"/>
      <c r="I28" s="372"/>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62" t="s">
        <v>287</v>
      </c>
      <c r="B31" s="163"/>
      <c r="C31" s="447"/>
      <c r="D31" s="114" t="str">
        <f>INDEX(rate!$A$4:$D$20,MATCH(A31,rate!$A$4:$A$20,0),4)</f>
        <v>HOURS</v>
      </c>
      <c r="E31" s="165">
        <v>0</v>
      </c>
      <c r="F31" s="166">
        <f>INDEX(rate!$A$4:$D$20,MATCH(A31,rate!$A$4:$A$20,0),2)</f>
        <v>5480</v>
      </c>
      <c r="G31" s="448">
        <f>E31*F31</f>
        <v>0</v>
      </c>
      <c r="H31" s="449"/>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423" t="s">
        <v>55</v>
      </c>
      <c r="B50" s="424" t="s">
        <v>193</v>
      </c>
      <c r="C50" s="425" t="s">
        <v>18</v>
      </c>
      <c r="D50" s="425" t="s">
        <v>7</v>
      </c>
      <c r="E50" s="425" t="s">
        <v>8</v>
      </c>
      <c r="F50" s="426" t="s">
        <v>2</v>
      </c>
      <c r="G50" s="427" t="s">
        <v>191</v>
      </c>
      <c r="H50" s="173"/>
      <c r="I50" s="379"/>
    </row>
    <row r="51" spans="1:9" s="24" customFormat="1" ht="10.5">
      <c r="A51" s="162" t="s">
        <v>135</v>
      </c>
      <c r="B51" s="163"/>
      <c r="C51" s="114" t="str">
        <f>INDEX(rate!$A$45:$D$49,MATCH(A51,rate!$A$45:$A$49,0),4)</f>
        <v>HOURS</v>
      </c>
      <c r="D51" s="165">
        <v>0</v>
      </c>
      <c r="E51" s="114">
        <f>INDEX(rate!$A$45:$D$49,MATCH(A51,rate!$A$45:$A$49,0),2)</f>
        <v>17217</v>
      </c>
      <c r="F51" s="431">
        <f>D51*E51</f>
        <v>0</v>
      </c>
      <c r="G51" s="432"/>
      <c r="H51" s="157"/>
      <c r="I51" s="379"/>
    </row>
    <row r="52" spans="1:9" s="24" customFormat="1" ht="10.5">
      <c r="A52" s="141" t="s">
        <v>243</v>
      </c>
      <c r="B52" s="142"/>
      <c r="C52" s="428" t="str">
        <f>INDEX(rate!$A$45:$D$49,MATCH(A52,rate!$A$45:$A$49,0),4)</f>
        <v>HOURS</v>
      </c>
      <c r="D52" s="429">
        <v>0</v>
      </c>
      <c r="E52" s="428">
        <f>INDEX(rate!$A$45:$D$49,MATCH(A52,rate!$A$45:$A$49,0),2)</f>
        <v>15853</v>
      </c>
      <c r="F52" s="430">
        <f>D52*E52</f>
        <v>0</v>
      </c>
      <c r="G52" s="433"/>
      <c r="H52" s="157"/>
      <c r="I52" s="379"/>
    </row>
    <row r="53" spans="1:9" s="24" customFormat="1" ht="10.5">
      <c r="A53" s="141" t="s">
        <v>244</v>
      </c>
      <c r="B53" s="142"/>
      <c r="C53" s="428" t="str">
        <f>INDEX(rate!$A$45:$D$49,MATCH(A53,rate!$A$45:$A$49,0),4)</f>
        <v>HOURS</v>
      </c>
      <c r="D53" s="429">
        <v>0</v>
      </c>
      <c r="E53" s="428">
        <f>INDEX(rate!$A$45:$D$49,MATCH(A53,rate!$A$45:$A$49,0),2)</f>
        <v>11019</v>
      </c>
      <c r="F53" s="430">
        <f>D53*E53</f>
        <v>0</v>
      </c>
      <c r="G53" s="433"/>
      <c r="H53" s="157"/>
      <c r="I53" s="379"/>
    </row>
    <row r="54" spans="1:9" s="24" customFormat="1" ht="10.5">
      <c r="A54" s="141" t="s">
        <v>135</v>
      </c>
      <c r="B54" s="142"/>
      <c r="C54" s="428" t="str">
        <f>INDEX(rate!$A$45:$D$49,MATCH(A54,rate!$A$45:$A$49,0),4)</f>
        <v>HOURS</v>
      </c>
      <c r="D54" s="429">
        <v>0</v>
      </c>
      <c r="E54" s="428">
        <f>INDEX(rate!$A$45:$D$49,MATCH(A54,rate!$A$45:$A$49,0),2)</f>
        <v>17217</v>
      </c>
      <c r="F54" s="430">
        <f>D54*E54</f>
        <v>0</v>
      </c>
      <c r="G54" s="433"/>
      <c r="H54" s="157"/>
      <c r="I54" s="379"/>
    </row>
    <row r="55" spans="1:9" s="24" customFormat="1" ht="11.25" thickBot="1">
      <c r="A55" s="149" t="s">
        <v>245</v>
      </c>
      <c r="B55" s="203"/>
      <c r="C55" s="124" t="str">
        <f>INDEX(rate!$A$45:$D$49,MATCH(A55,rate!$A$45:$A$49,0),4)</f>
        <v>HOURS</v>
      </c>
      <c r="D55" s="152">
        <v>0</v>
      </c>
      <c r="E55" s="124">
        <f>INDEX(rate!$A$45:$D$49,MATCH(A55,rate!$A$45:$A$49,0),2)</f>
        <v>12515</v>
      </c>
      <c r="F55" s="434">
        <f>D55*E55</f>
        <v>0</v>
      </c>
      <c r="G55" s="435"/>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305</v>
      </c>
      <c r="B61" s="178"/>
      <c r="C61" s="114" t="str">
        <f>INDEX(rate!$A$53:$D$95,MATCH(A61,rate!$A$53:$A$95,0),4)</f>
        <v>Hours</v>
      </c>
      <c r="D61" s="165">
        <v>0</v>
      </c>
      <c r="E61" s="114">
        <f>INDEX(rate!$A$53:$D$95,MATCH(A61,rate!$A$53:$A$95,0),2)</f>
        <v>79</v>
      </c>
      <c r="F61" s="167">
        <f>D61*E61</f>
        <v>0</v>
      </c>
      <c r="G61" s="179"/>
      <c r="H61" s="157"/>
      <c r="I61" s="379"/>
    </row>
    <row r="62" spans="1:9" s="24" customFormat="1" ht="10.5">
      <c r="A62" s="141" t="s">
        <v>239</v>
      </c>
      <c r="B62" s="180"/>
      <c r="C62" s="121" t="str">
        <f>INDEX(rate!$A$53:$D$95,MATCH(A62,rate!$A$53:$A$95,0),4)</f>
        <v>Hours</v>
      </c>
      <c r="D62" s="144">
        <v>0</v>
      </c>
      <c r="E62" s="121">
        <f>INDEX(rate!$A$53:$D$95,MATCH(A62,rate!$A$53:$A$95,0),2)</f>
        <v>288</v>
      </c>
      <c r="F62" s="169">
        <f>D62*E62</f>
        <v>0</v>
      </c>
      <c r="G62" s="179"/>
      <c r="H62" s="157"/>
      <c r="I62" s="379"/>
    </row>
    <row r="63" spans="1:9" s="24" customFormat="1" ht="10.5">
      <c r="A63" s="141" t="s">
        <v>335</v>
      </c>
      <c r="B63" s="180"/>
      <c r="C63" s="121" t="str">
        <f>INDEX(rate!$A$53:$D$95,MATCH(A63,rate!$A$53:$A$95,0),4)</f>
        <v>Hours</v>
      </c>
      <c r="D63" s="144">
        <v>0</v>
      </c>
      <c r="E63" s="121">
        <f>INDEX(rate!$A$53:$D$95,MATCH(A63,rate!$A$53:$A$95,0),2)</f>
        <v>13</v>
      </c>
      <c r="F63" s="169">
        <f>D63*E63</f>
        <v>0</v>
      </c>
      <c r="G63" s="179"/>
      <c r="H63" s="157"/>
      <c r="I63" s="379"/>
    </row>
    <row r="64" spans="1:9" s="24" customFormat="1" ht="10.5">
      <c r="A64" s="141" t="s">
        <v>331</v>
      </c>
      <c r="B64" s="180"/>
      <c r="C64" s="121" t="str">
        <f>INDEX(rate!$A$53:$D$95,MATCH(A64,rate!$A$53:$A$95,0),4)</f>
        <v>Hours</v>
      </c>
      <c r="D64" s="144">
        <v>0</v>
      </c>
      <c r="E64" s="121">
        <f>INDEX(rate!$A$53:$D$95,MATCH(A64,rate!$A$53:$A$95,0),2)</f>
        <v>12</v>
      </c>
      <c r="F64" s="169">
        <f>D64*E64</f>
        <v>0</v>
      </c>
      <c r="G64" s="179"/>
      <c r="H64" s="157"/>
      <c r="I64" s="379"/>
    </row>
    <row r="65" spans="1:9" s="24" customFormat="1" ht="11.25" thickBot="1">
      <c r="A65" s="149" t="s">
        <v>342</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268</v>
      </c>
      <c r="B78" s="454"/>
      <c r="C78" s="455" t="str">
        <f>INDEX(rate!$A$98:$D$129,MATCH(A78,rate!$A$98:$A$129,0),4)</f>
        <v>DAYS</v>
      </c>
      <c r="D78" s="456">
        <v>0</v>
      </c>
      <c r="E78" s="114"/>
      <c r="F78" s="455">
        <f>INDEX(rate!$A$98:$D$129,MATCH(A78,rate!$A$98:$A$129,0),3)</f>
        <v>7.73</v>
      </c>
      <c r="G78" s="457"/>
      <c r="H78" s="167">
        <f>D78*F78</f>
        <v>0</v>
      </c>
      <c r="I78" s="379"/>
    </row>
    <row r="79" spans="1:9" s="24" customFormat="1" ht="10.5">
      <c r="A79" s="141" t="s">
        <v>267</v>
      </c>
      <c r="B79" s="188"/>
      <c r="C79" s="185" t="str">
        <f>INDEX(rate!$A$98:$D$129,MATCH(A79,rate!$A$98:$A$129,0),4)</f>
        <v>MILES</v>
      </c>
      <c r="D79" s="189"/>
      <c r="E79" s="283">
        <f>INDEX(rate!$A$98:$D$129,MATCH(A79,rate!$A$98:$A$129,0),2)</f>
        <v>0.32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458"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v>0</v>
      </c>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v>0</v>
      </c>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v>0</v>
      </c>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v>0</v>
      </c>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v>0</v>
      </c>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v>0</v>
      </c>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v>0</v>
      </c>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v>0</v>
      </c>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sheetData>
  <dataConsolidate/>
  <mergeCells count="3">
    <mergeCell ref="F1:G1"/>
    <mergeCell ref="G4:I4"/>
    <mergeCell ref="D4:F4"/>
  </mergeCells>
  <phoneticPr fontId="0" type="noConversion"/>
  <dataValidations xWindow="87" yWindow="392"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$A$330:$A$372</formula1>
    </dataValidation>
    <dataValidation type="list" allowBlank="1" showInputMessage="1" showErrorMessage="1" sqref="A78:A83">
      <formula1>$A$373:$A$404</formula1>
    </dataValidation>
    <dataValidation type="list" allowBlank="1" showInputMessage="1" showErrorMessage="1" prompt="click on arrow for a drop down list" sqref="A31:A35">
      <formula1>$A$281:$A$297</formula1>
    </dataValidation>
    <dataValidation type="list" allowBlank="1" showInputMessage="1" showErrorMessage="1" prompt="Click on arrow for a drop down list" sqref="E8:E25">
      <formula1>$F$281:$F$335</formula1>
    </dataValidation>
  </dataValidations>
  <printOptions horizontalCentered="1"/>
  <pageMargins left="0.7" right="0.45" top="0.75" bottom="0.75" header="0.3" footer="0.3"/>
  <pageSetup scale="75" orientation="portrait" horizontalDpi="4294967293"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'day2'!B4+1</f>
        <v>43893</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40</v>
      </c>
      <c r="F17" s="88" t="s">
        <v>166</v>
      </c>
      <c r="G17" s="120">
        <v>0</v>
      </c>
      <c r="H17" s="121">
        <f>INDEX(rate!$F$4:$G$58,MATCH(E17,rate!$F$4:$F$58,0),2)</f>
        <v>111</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33</v>
      </c>
      <c r="F20" s="88" t="s">
        <v>166</v>
      </c>
      <c r="G20" s="120">
        <v>0</v>
      </c>
      <c r="H20" s="121">
        <f>INDEX(rate!$F$4:$G$58,MATCH(E20,rate!$F$4:$F$58,0),2)</f>
        <v>76</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3.5" customHeight="1" thickBot="1">
      <c r="A27" s="380"/>
      <c r="B27" s="125"/>
      <c r="C27" s="129" t="s">
        <v>15</v>
      </c>
      <c r="D27" s="130"/>
      <c r="E27" s="131"/>
      <c r="F27" s="130"/>
      <c r="G27" s="131"/>
      <c r="H27" s="132"/>
      <c r="I27" s="133">
        <f>SUM(I8:I25)</f>
        <v>0</v>
      </c>
    </row>
    <row r="28" spans="1:9" s="24" customFormat="1" ht="11.25" thickBot="1">
      <c r="A28" s="382"/>
      <c r="B28" s="207"/>
      <c r="C28" s="159"/>
      <c r="D28" s="159"/>
      <c r="E28" s="159"/>
      <c r="F28" s="159"/>
      <c r="G28" s="160"/>
      <c r="H28" s="207"/>
      <c r="I28" s="379"/>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417"/>
      <c r="D38" s="417"/>
      <c r="E38" s="417"/>
      <c r="F38" s="417"/>
      <c r="G38" s="436"/>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246</v>
      </c>
      <c r="B41" s="163"/>
      <c r="C41" s="164"/>
      <c r="D41" s="114" t="str">
        <f>INDEX(rate!$A$21:$D$42,MATCH(A41,rate!$A$21:$A$42,0),4)</f>
        <v>HOURS</v>
      </c>
      <c r="E41" s="165">
        <v>0</v>
      </c>
      <c r="F41" s="166">
        <f>INDEX(rate!$A$21:$D$42,MATCH(A41,rate!$A$21:$A$42,0),2)</f>
        <v>28483</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244</v>
      </c>
      <c r="B51" s="174"/>
      <c r="C51" s="114" t="str">
        <f>INDEX(rate!$A$45:$D$49,MATCH(A51,rate!$A$45:$A$49,0),4)</f>
        <v>HOURS</v>
      </c>
      <c r="D51" s="165">
        <v>0</v>
      </c>
      <c r="E51" s="114">
        <f>INDEX(rate!$A$45:$D$49,MATCH(A51,rate!$A$45:$A$49,0),2)</f>
        <v>11019</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239</v>
      </c>
      <c r="B61" s="178"/>
      <c r="C61" s="114" t="str">
        <f>INDEX(rate!$A$53:$D$95,MATCH(A61,rate!$A$53:$A$95,0),4)</f>
        <v>Hours</v>
      </c>
      <c r="D61" s="165">
        <v>0</v>
      </c>
      <c r="E61" s="114">
        <f>INDEX(rate!$A$53:$D$95,MATCH(A61,rate!$A$53:$A$95,0),2)</f>
        <v>288</v>
      </c>
      <c r="F61" s="167">
        <f>D61*E61</f>
        <v>0</v>
      </c>
      <c r="G61" s="179"/>
      <c r="H61" s="157"/>
      <c r="I61" s="379"/>
    </row>
    <row r="62" spans="1:9" s="24" customFormat="1" ht="10.5">
      <c r="A62" s="141" t="s">
        <v>305</v>
      </c>
      <c r="B62" s="180"/>
      <c r="C62" s="121" t="str">
        <f>INDEX(rate!$A$53:$D$95,MATCH(A62,rate!$A$53:$A$95,0),4)</f>
        <v>Hours</v>
      </c>
      <c r="D62" s="144">
        <v>0</v>
      </c>
      <c r="E62" s="121">
        <f>INDEX(rate!$A$53:$D$95,MATCH(A62,rate!$A$53:$A$95,0),2)</f>
        <v>79</v>
      </c>
      <c r="F62" s="169">
        <f>D62*E62</f>
        <v>0</v>
      </c>
      <c r="G62" s="179"/>
      <c r="H62" s="157"/>
      <c r="I62" s="379"/>
    </row>
    <row r="63" spans="1:9" s="24" customFormat="1" ht="10.5">
      <c r="A63" s="141" t="s">
        <v>338</v>
      </c>
      <c r="B63" s="180"/>
      <c r="C63" s="121" t="str">
        <f>INDEX(rate!$A$53:$D$95,MATCH(A63,rate!$A$53:$A$95,0),4)</f>
        <v>Hours</v>
      </c>
      <c r="D63" s="144">
        <v>0</v>
      </c>
      <c r="E63" s="121">
        <f>INDEX(rate!$A$53:$D$95,MATCH(A63,rate!$A$53:$A$95,0),2)</f>
        <v>40</v>
      </c>
      <c r="F63" s="169">
        <f>D63*E63</f>
        <v>0</v>
      </c>
      <c r="G63" s="179"/>
      <c r="H63" s="157"/>
      <c r="I63" s="379"/>
    </row>
    <row r="64" spans="1:9" s="24" customFormat="1" ht="10.5">
      <c r="A64" s="141" t="s">
        <v>321</v>
      </c>
      <c r="B64" s="180"/>
      <c r="C64" s="121" t="str">
        <f>INDEX(rate!$A$53:$D$95,MATCH(A64,rate!$A$53:$A$95,0),4)</f>
        <v>Hours</v>
      </c>
      <c r="D64" s="144">
        <v>0</v>
      </c>
      <c r="E64" s="121">
        <f>INDEX(rate!$A$53:$D$953,MATCH(A64,rate!$A$53:$A$93,0),2)</f>
        <v>25</v>
      </c>
      <c r="F64" s="169">
        <f>D64*E64</f>
        <v>0</v>
      </c>
      <c r="G64" s="179"/>
      <c r="H64" s="157"/>
      <c r="I64" s="379"/>
    </row>
    <row r="65" spans="1:9" s="24" customFormat="1" ht="11.25" thickBot="1">
      <c r="A65" s="149" t="s">
        <v>320</v>
      </c>
      <c r="B65" s="181"/>
      <c r="C65" s="124" t="str">
        <f>INDEX(rate!$A$53:$D$95,MATCH(A65,rate!$A$53:$A$95,0),4)</f>
        <v>Hours</v>
      </c>
      <c r="D65" s="152">
        <v>0</v>
      </c>
      <c r="E65" s="124">
        <f>INDEX(rate!$A$53:$D$93,MATCH(A65,rate!$A$53:$A$953,0),2)</f>
        <v>150</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272</v>
      </c>
      <c r="B78" s="454"/>
      <c r="C78" s="455" t="str">
        <f>INDEX(rate!$A$98:$D$129,MATCH(A78,rate!$A$98:$A$129,0),4)</f>
        <v>DAYS</v>
      </c>
      <c r="D78" s="456">
        <v>0</v>
      </c>
      <c r="E78" s="114"/>
      <c r="F78" s="455">
        <f>INDEX(rate!$A$98:$D$129,MATCH(A78,rate!$A$98:$A$129,0),3)</f>
        <v>5.37</v>
      </c>
      <c r="G78" s="457"/>
      <c r="H78" s="167">
        <f>D78*F78</f>
        <v>0</v>
      </c>
      <c r="I78" s="379"/>
    </row>
    <row r="79" spans="1:9" s="24" customFormat="1" ht="10.5">
      <c r="A79" s="141" t="s">
        <v>271</v>
      </c>
      <c r="B79" s="188"/>
      <c r="C79" s="185" t="str">
        <f>INDEX(rate!$A$98:$D$129,MATCH(A79,rate!$A$98:$A$129,0),4)</f>
        <v>MILES</v>
      </c>
      <c r="D79" s="189"/>
      <c r="E79" s="283">
        <f>INDEX(rate!$A$98:$D$129,MATCH(A79,rate!$A$98:$A$129,0),2)</f>
        <v>0.252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458"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v>0</v>
      </c>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v>0</v>
      </c>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v>0</v>
      </c>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v>0</v>
      </c>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220</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v>0</v>
      </c>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v>0</v>
      </c>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v>0</v>
      </c>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v>0</v>
      </c>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row r="408" spans="1:8">
      <c r="A408" s="24"/>
      <c r="B408" s="280"/>
      <c r="C408" s="28"/>
      <c r="D408" s="27"/>
      <c r="H408"/>
    </row>
    <row r="409" spans="1:8">
      <c r="A409" s="24"/>
      <c r="B409" s="280"/>
      <c r="C409" s="28"/>
      <c r="D409" s="27"/>
      <c r="H409"/>
    </row>
    <row r="410" spans="1:8">
      <c r="A410" s="24"/>
      <c r="B410" s="280"/>
      <c r="C410" s="28"/>
      <c r="D410" s="27"/>
      <c r="H410"/>
    </row>
    <row r="411" spans="1:8">
      <c r="A411" s="24"/>
      <c r="B411" s="280"/>
      <c r="C411" s="28"/>
      <c r="D411" s="27"/>
      <c r="H411"/>
    </row>
    <row r="412" spans="1:8">
      <c r="A412" s="24"/>
      <c r="B412" s="280"/>
      <c r="C412" s="32"/>
      <c r="D412" s="27"/>
      <c r="H412"/>
    </row>
    <row r="413" spans="1:8">
      <c r="A413" s="24"/>
      <c r="B413" s="280"/>
      <c r="C413" s="30"/>
      <c r="D413" s="27"/>
      <c r="H413"/>
    </row>
    <row r="414" spans="1:8">
      <c r="A414" s="24"/>
      <c r="B414" s="280"/>
      <c r="C414" s="30"/>
      <c r="D414" s="27"/>
      <c r="H414"/>
    </row>
    <row r="415" spans="1:8">
      <c r="A415" s="24"/>
      <c r="B415" s="280"/>
      <c r="C415" s="30"/>
      <c r="D415" s="27"/>
      <c r="H415"/>
    </row>
    <row r="416" spans="1:8">
      <c r="A416" s="24"/>
      <c r="B416" s="281"/>
      <c r="C416" s="30"/>
      <c r="D416" s="27"/>
      <c r="H416"/>
    </row>
    <row r="417" spans="1:8">
      <c r="A417" s="24"/>
      <c r="B417" s="281"/>
      <c r="C417" s="30"/>
      <c r="D417" s="27"/>
      <c r="H417"/>
    </row>
    <row r="418" spans="1:8">
      <c r="A418" s="24"/>
      <c r="B418" s="281"/>
      <c r="C418" s="30"/>
      <c r="D418" s="27"/>
      <c r="H418"/>
    </row>
    <row r="419" spans="1:8">
      <c r="A419" s="24"/>
      <c r="B419" s="281"/>
      <c r="C419" s="30"/>
      <c r="D419" s="27"/>
      <c r="H419"/>
    </row>
    <row r="420" spans="1:8">
      <c r="A420" s="24"/>
      <c r="B420" s="281"/>
      <c r="C420" s="30"/>
      <c r="D420" s="27"/>
      <c r="H420"/>
    </row>
    <row r="421" spans="1:8">
      <c r="A421" s="24"/>
      <c r="B421" s="281"/>
      <c r="C421" s="30"/>
      <c r="D421" s="27"/>
      <c r="H421"/>
    </row>
    <row r="422" spans="1:8">
      <c r="A422" s="24"/>
      <c r="B422" s="281"/>
      <c r="C422" s="30"/>
      <c r="D422" s="27"/>
      <c r="H422"/>
    </row>
    <row r="423" spans="1:8">
      <c r="A423" s="26"/>
      <c r="B423" s="282"/>
      <c r="C423" s="31"/>
      <c r="D423" s="27"/>
      <c r="H423"/>
    </row>
    <row r="424" spans="1:8">
      <c r="A424" s="26"/>
      <c r="B424" s="282"/>
      <c r="C424" s="31"/>
      <c r="D424" s="27"/>
      <c r="H424"/>
    </row>
    <row r="425" spans="1:8">
      <c r="A425" s="26"/>
      <c r="B425" s="282"/>
      <c r="C425" s="31"/>
      <c r="D425" s="27"/>
      <c r="E425"/>
      <c r="H425"/>
    </row>
    <row r="426" spans="1:8">
      <c r="A426" s="26"/>
      <c r="B426" s="282"/>
      <c r="C426" s="31"/>
      <c r="D426" s="27"/>
      <c r="E426"/>
      <c r="H426"/>
    </row>
    <row r="427" spans="1:8">
      <c r="A427" s="26"/>
      <c r="B427" s="282"/>
      <c r="C427" s="31"/>
      <c r="D427" s="27"/>
      <c r="E427"/>
      <c r="H427"/>
    </row>
    <row r="428" spans="1:8">
      <c r="A428" s="26"/>
      <c r="B428" s="282"/>
      <c r="C428" s="31"/>
      <c r="D428" s="27"/>
      <c r="E428"/>
      <c r="H428"/>
    </row>
    <row r="429" spans="1:8">
      <c r="A429" s="26"/>
      <c r="B429" s="282"/>
      <c r="C429" s="31"/>
      <c r="D429" s="27"/>
      <c r="E429"/>
      <c r="H429"/>
    </row>
    <row r="430" spans="1:8">
      <c r="A430" s="26"/>
      <c r="B430" s="282"/>
      <c r="C430" s="31"/>
      <c r="D430" s="27"/>
    </row>
    <row r="431" spans="1:8">
      <c r="A431" s="26"/>
      <c r="B431" s="282"/>
      <c r="C431" s="31"/>
      <c r="D431" s="27"/>
    </row>
    <row r="432" spans="1:8">
      <c r="A432" s="26"/>
      <c r="B432" s="282"/>
      <c r="C432" s="31"/>
      <c r="D432" s="27"/>
    </row>
    <row r="433" spans="1:4">
      <c r="A433" s="26"/>
      <c r="B433" s="282"/>
      <c r="C433" s="31"/>
      <c r="D433" s="34"/>
    </row>
  </sheetData>
  <dataConsolidate/>
  <mergeCells count="3">
    <mergeCell ref="F1:G1"/>
    <mergeCell ref="G4:I4"/>
    <mergeCell ref="D4:F4"/>
  </mergeCells>
  <phoneticPr fontId="0" type="noConversion"/>
  <dataValidations xWindow="85" yWindow="326"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$F$281:$F$335</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$A$330:$A$372</formula1>
    </dataValidation>
    <dataValidation type="list" allowBlank="1" showInputMessage="1" showErrorMessage="1" sqref="A78:A83">
      <formula1>$A$375:$A$406</formula1>
    </dataValidation>
    <dataValidation type="list" allowBlank="1" showInputMessage="1" showErrorMessage="1" prompt="click on arrow for a drop down list" sqref="A31:A35">
      <formula1>$A$275:$A$289</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zoomScaleNormal="100" workbookViewId="0">
      <selection activeCell="I84" sqref="I8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'day3'!B4+1</f>
        <v>43894</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39</v>
      </c>
      <c r="F12" s="88" t="s">
        <v>166</v>
      </c>
      <c r="G12" s="120">
        <v>0</v>
      </c>
      <c r="H12" s="121">
        <f>INDEX(rate!$F$4:$G$58,MATCH(E12,rate!$F$4:$F$58,0),2)</f>
        <v>79</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2" customHeight="1" thickBot="1">
      <c r="A27" s="380"/>
      <c r="B27" s="125"/>
      <c r="C27" s="129" t="s">
        <v>15</v>
      </c>
      <c r="D27" s="130"/>
      <c r="E27" s="131"/>
      <c r="F27" s="130"/>
      <c r="G27" s="131"/>
      <c r="H27" s="132"/>
      <c r="I27" s="133">
        <f>SUM(I8:I25)</f>
        <v>0</v>
      </c>
    </row>
    <row r="28" spans="1:9" s="24" customFormat="1" ht="11.25" thickBot="1">
      <c r="A28" s="382"/>
      <c r="B28" s="207"/>
      <c r="C28" s="159"/>
      <c r="D28" s="159"/>
      <c r="E28" s="159"/>
      <c r="F28" s="159"/>
      <c r="G28" s="160"/>
      <c r="H28" s="207"/>
      <c r="I28" s="379"/>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417"/>
      <c r="D38" s="417"/>
      <c r="E38" s="417"/>
      <c r="F38" s="417"/>
      <c r="G38" s="436"/>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243</v>
      </c>
      <c r="B51" s="174"/>
      <c r="C51" s="114" t="str">
        <f>INDEX(rate!$A$45:$D$49,MATCH(A51,rate!$A$45:$A$49,0),4)</f>
        <v>HOURS</v>
      </c>
      <c r="D51" s="165">
        <v>0</v>
      </c>
      <c r="E51" s="114">
        <f>INDEX(rate!$A$45:$D$49,MATCH(A51,rate!$A$45:$A$49,0),2)</f>
        <v>15853</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239</v>
      </c>
      <c r="B61" s="178"/>
      <c r="C61" s="114" t="str">
        <f>INDEX(rate!$A$53:$D$95,MATCH(A61,rate!$A$53:$A$95,0),4)</f>
        <v>Hours</v>
      </c>
      <c r="D61" s="165">
        <v>0</v>
      </c>
      <c r="E61" s="114">
        <f>INDEX(rate!$A$53:$D$93,MATCH(A61,rate!$A$53:$A$93,0),2)</f>
        <v>288</v>
      </c>
      <c r="F61" s="167">
        <f>D61*E61</f>
        <v>0</v>
      </c>
      <c r="G61" s="179"/>
      <c r="H61" s="157"/>
      <c r="I61" s="379"/>
    </row>
    <row r="62" spans="1:9" s="24" customFormat="1" ht="10.5">
      <c r="A62" s="141" t="s">
        <v>323</v>
      </c>
      <c r="B62" s="180"/>
      <c r="C62" s="121" t="str">
        <f>INDEX(rate!$A$53:$D$95,MATCH(A62,rate!$A$53:$A$95,0),4)</f>
        <v>Hours</v>
      </c>
      <c r="D62" s="144">
        <v>0</v>
      </c>
      <c r="E62" s="121">
        <f>INDEX(rate!$A$53:$D$95,MATCH(A62,rate!$A$53:$A$95,0),2)</f>
        <v>58</v>
      </c>
      <c r="F62" s="169">
        <f>D62*E62</f>
        <v>0</v>
      </c>
      <c r="G62" s="179"/>
      <c r="H62" s="157"/>
      <c r="I62" s="379"/>
    </row>
    <row r="63" spans="1:9" s="24" customFormat="1" ht="10.5">
      <c r="A63" s="141" t="s">
        <v>336</v>
      </c>
      <c r="B63" s="180"/>
      <c r="C63" s="121" t="str">
        <f>INDEX(rate!$A$53:$D$95,MATCH(A63,rate!$A$53:$A$95,0),4)</f>
        <v>Hours</v>
      </c>
      <c r="D63" s="144">
        <v>0</v>
      </c>
      <c r="E63" s="121">
        <f>INDEX(rate!$A$53:$D$95,MATCH(A63,rate!$A$53:$A$95,0),2)</f>
        <v>24</v>
      </c>
      <c r="F63" s="169">
        <f>D63*E63</f>
        <v>0</v>
      </c>
      <c r="G63" s="179"/>
      <c r="H63" s="157"/>
      <c r="I63" s="379"/>
    </row>
    <row r="64" spans="1:9" s="24" customFormat="1" ht="10.5">
      <c r="A64" s="141" t="s">
        <v>328</v>
      </c>
      <c r="B64" s="180"/>
      <c r="C64" s="121" t="str">
        <f>INDEX(rate!$A$53:$D$95,MATCH(A64,rate!$A$53:$A$95,0),4)</f>
        <v>Hours</v>
      </c>
      <c r="D64" s="144">
        <v>0</v>
      </c>
      <c r="E64" s="121">
        <f>INDEX(rate!$A$53:$D$95,MATCH(A64,rate!$A$53:$A$95,0),2)</f>
        <v>4</v>
      </c>
      <c r="F64" s="169">
        <f>D64*E64</f>
        <v>0</v>
      </c>
      <c r="G64" s="179"/>
      <c r="H64" s="157"/>
      <c r="I64" s="379"/>
    </row>
    <row r="65" spans="1:9" s="24" customFormat="1" ht="11.25" thickBot="1">
      <c r="A65" s="149" t="s">
        <v>89</v>
      </c>
      <c r="B65" s="181"/>
      <c r="C65" s="124" t="str">
        <f>INDEX(rate!$A$53:$D$95,MATCH(A65,rate!$A$53:$A$95,0),4)</f>
        <v>Hours</v>
      </c>
      <c r="D65" s="152">
        <v>0</v>
      </c>
      <c r="E65" s="124">
        <f>INDEX(rate!$A$53:$D$95,MATCH(A65,rate!$A$53:$A$95,0),2)</f>
        <v>77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268</v>
      </c>
      <c r="B78" s="454"/>
      <c r="C78" s="455" t="str">
        <f>INDEX(rate!$A$98:$D$129,MATCH(A78,rate!$A$98:$A$129,0),4)</f>
        <v>DAYS</v>
      </c>
      <c r="D78" s="456">
        <v>0</v>
      </c>
      <c r="E78" s="114"/>
      <c r="F78" s="455">
        <f>INDEX(rate!$A$98:$D$129,MATCH(A78,rate!$A$98:$A$129,0),3)</f>
        <v>7.73</v>
      </c>
      <c r="G78" s="457"/>
      <c r="H78" s="167">
        <f>D78*F78</f>
        <v>0</v>
      </c>
      <c r="I78" s="379"/>
    </row>
    <row r="79" spans="1:9" s="24" customFormat="1" ht="10.5">
      <c r="A79" s="141" t="s">
        <v>267</v>
      </c>
      <c r="B79" s="188"/>
      <c r="C79" s="185" t="str">
        <f>INDEX(rate!$A$98:$D$129,MATCH(A79,rate!$A$98:$A$129,0),4)</f>
        <v>MILES</v>
      </c>
      <c r="D79" s="189"/>
      <c r="E79" s="283">
        <f>INDEX(rate!$A$98:$D$129,MATCH(A79,rate!$A$98:$A$129,0),2)</f>
        <v>0.32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458"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row r="408" spans="1:8">
      <c r="A408" s="24"/>
      <c r="B408" s="280"/>
      <c r="C408" s="28"/>
      <c r="D408" s="27"/>
      <c r="H408"/>
    </row>
    <row r="409" spans="1:8">
      <c r="A409" s="24"/>
      <c r="B409" s="280"/>
      <c r="C409" s="28"/>
      <c r="D409" s="27"/>
      <c r="H409"/>
    </row>
    <row r="410" spans="1:8">
      <c r="A410" s="24"/>
      <c r="B410" s="280"/>
      <c r="C410" s="28"/>
      <c r="D410" s="27"/>
      <c r="H410"/>
    </row>
    <row r="411" spans="1:8">
      <c r="A411" s="24"/>
      <c r="B411" s="280"/>
      <c r="C411" s="28"/>
      <c r="D411" s="27"/>
      <c r="H411"/>
    </row>
    <row r="412" spans="1:8">
      <c r="A412" s="24"/>
      <c r="B412" s="280"/>
      <c r="C412" s="32"/>
      <c r="D412" s="27"/>
      <c r="H412"/>
    </row>
    <row r="413" spans="1:8">
      <c r="A413" s="24"/>
      <c r="B413" s="280"/>
      <c r="C413" s="30"/>
      <c r="D413" s="27"/>
      <c r="H413"/>
    </row>
    <row r="414" spans="1:8">
      <c r="A414" s="24"/>
      <c r="B414" s="280"/>
      <c r="C414" s="30"/>
      <c r="D414" s="27"/>
      <c r="H414"/>
    </row>
    <row r="415" spans="1:8">
      <c r="A415" s="24"/>
      <c r="B415" s="280"/>
      <c r="C415" s="30"/>
      <c r="D415" s="27"/>
      <c r="H415"/>
    </row>
    <row r="416" spans="1:8">
      <c r="A416" s="24"/>
      <c r="B416" s="281"/>
      <c r="C416" s="30"/>
      <c r="D416" s="27"/>
      <c r="H416"/>
    </row>
    <row r="417" spans="1:8">
      <c r="A417" s="24"/>
      <c r="B417" s="281"/>
      <c r="C417" s="30"/>
      <c r="D417" s="27"/>
      <c r="H417"/>
    </row>
    <row r="418" spans="1:8">
      <c r="A418" s="24"/>
      <c r="B418" s="281"/>
      <c r="C418" s="30"/>
      <c r="D418" s="27"/>
      <c r="H418"/>
    </row>
    <row r="419" spans="1:8">
      <c r="A419" s="24"/>
      <c r="B419" s="281"/>
      <c r="C419" s="30"/>
      <c r="D419" s="27"/>
      <c r="H419"/>
    </row>
    <row r="420" spans="1:8">
      <c r="A420" s="24"/>
      <c r="B420" s="281"/>
      <c r="C420" s="30"/>
      <c r="D420" s="27"/>
      <c r="H420"/>
    </row>
    <row r="421" spans="1:8">
      <c r="A421" s="24"/>
      <c r="B421" s="281"/>
      <c r="C421" s="30"/>
      <c r="D421" s="27"/>
      <c r="H421"/>
    </row>
    <row r="422" spans="1:8">
      <c r="A422" s="24"/>
      <c r="B422" s="281"/>
      <c r="C422" s="30"/>
      <c r="D422" s="27"/>
      <c r="H422"/>
    </row>
    <row r="423" spans="1:8">
      <c r="A423" s="26"/>
      <c r="B423" s="282"/>
      <c r="C423" s="31"/>
      <c r="D423" s="27"/>
      <c r="H423"/>
    </row>
    <row r="424" spans="1:8">
      <c r="A424" s="26"/>
      <c r="B424" s="282"/>
      <c r="C424" s="31"/>
      <c r="D424" s="27"/>
      <c r="H424"/>
    </row>
    <row r="425" spans="1:8">
      <c r="A425" s="26"/>
      <c r="B425" s="282"/>
      <c r="C425" s="31"/>
      <c r="D425" s="27"/>
      <c r="E425"/>
      <c r="H425"/>
    </row>
    <row r="426" spans="1:8">
      <c r="A426" s="26"/>
      <c r="B426" s="282"/>
      <c r="C426" s="31"/>
      <c r="D426" s="27"/>
      <c r="E426"/>
      <c r="H426"/>
    </row>
    <row r="427" spans="1:8">
      <c r="A427" s="26"/>
      <c r="B427" s="282"/>
      <c r="C427" s="31"/>
      <c r="D427" s="27"/>
      <c r="E427"/>
      <c r="H427"/>
    </row>
    <row r="428" spans="1:8">
      <c r="A428" s="26"/>
      <c r="B428" s="282"/>
      <c r="C428" s="31"/>
      <c r="D428" s="27"/>
      <c r="E428"/>
      <c r="H428"/>
    </row>
    <row r="429" spans="1:8">
      <c r="A429" s="26"/>
      <c r="B429" s="282"/>
      <c r="C429" s="31"/>
      <c r="D429" s="27"/>
      <c r="E429"/>
      <c r="H429"/>
    </row>
    <row r="430" spans="1:8">
      <c r="A430" s="26"/>
      <c r="B430" s="282"/>
      <c r="C430" s="31"/>
      <c r="D430" s="27"/>
    </row>
    <row r="431" spans="1:8">
      <c r="A431" s="26"/>
      <c r="B431" s="282"/>
      <c r="C431" s="31"/>
      <c r="D431" s="27"/>
    </row>
    <row r="432" spans="1:8">
      <c r="A432" s="26"/>
      <c r="B432" s="282"/>
      <c r="C432" s="31"/>
      <c r="D432" s="27"/>
    </row>
    <row r="433" spans="1:4">
      <c r="A433" s="26"/>
      <c r="B433" s="282"/>
      <c r="C433" s="31"/>
      <c r="D433" s="34"/>
    </row>
  </sheetData>
  <mergeCells count="3">
    <mergeCell ref="F1:G1"/>
    <mergeCell ref="G4:I4"/>
    <mergeCell ref="D4:F4"/>
  </mergeCells>
  <phoneticPr fontId="0" type="noConversion"/>
  <dataValidations xWindow="87" yWindow="659"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$F$281:$F$335</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$A$330:$A$372</formula1>
    </dataValidation>
    <dataValidation type="list" allowBlank="1" showInputMessage="1" showErrorMessage="1" sqref="A78:A83">
      <formula1>$A$375:$A$406</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'day4'!B4+1</f>
        <v>43895</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13</v>
      </c>
      <c r="F23" s="88" t="s">
        <v>166</v>
      </c>
      <c r="G23" s="120">
        <v>0</v>
      </c>
      <c r="H23" s="121">
        <f>INDEX(rate!$F$4:$G$58,MATCH(E23,rate!$F$4:$F$58,0),2)</f>
        <v>95</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s="24" customFormat="1" ht="11.25" customHeight="1" thickBot="1">
      <c r="A28" s="380"/>
      <c r="B28" s="125"/>
      <c r="C28" s="417"/>
      <c r="D28" s="417"/>
      <c r="E28" s="418"/>
      <c r="F28" s="417"/>
      <c r="G28" s="418"/>
      <c r="H28" s="419"/>
      <c r="I28" s="437"/>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303</v>
      </c>
      <c r="B32" s="142"/>
      <c r="C32" s="143"/>
      <c r="D32" s="121" t="str">
        <f>INDEX(rate!$A$4:$D$20,MATCH(A32,rate!$A$4:$A$20,0),4)</f>
        <v>HOURS</v>
      </c>
      <c r="E32" s="144">
        <v>0</v>
      </c>
      <c r="F32" s="145">
        <f>INDEX(rate!$A$4:$D$20,MATCH(A32,rate!$A$4:$A$20,0),2)</f>
        <v>917</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135</v>
      </c>
      <c r="B51" s="174"/>
      <c r="C51" s="114" t="str">
        <f>INDEX(rate!$A$45:$D$49,MATCH(A51,rate!$A$45:$A$49,0),4)</f>
        <v>HOURS</v>
      </c>
      <c r="D51" s="165">
        <v>0</v>
      </c>
      <c r="E51" s="114">
        <f>INDEX(rate!$A$45:$D$49,MATCH(A51,rate!$A$45:$A$49,0),2)</f>
        <v>17217</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239</v>
      </c>
      <c r="B61" s="178"/>
      <c r="C61" s="114" t="str">
        <f>INDEX(rate!$A$53:$D$95,MATCH(A61,rate!$A$53:$A$95,0),4)</f>
        <v>Hours</v>
      </c>
      <c r="D61" s="165">
        <v>0</v>
      </c>
      <c r="E61" s="114">
        <f>INDEX(rate!$A$53:$D$95,MATCH(A61,rate!$A$53:$A$95,0),2)</f>
        <v>288</v>
      </c>
      <c r="F61" s="167">
        <f>D61*E61</f>
        <v>0</v>
      </c>
      <c r="G61" s="179"/>
      <c r="H61" s="157"/>
      <c r="I61" s="379"/>
    </row>
    <row r="62" spans="1:9" s="24" customFormat="1" ht="10.5">
      <c r="A62" s="141" t="s">
        <v>318</v>
      </c>
      <c r="B62" s="180"/>
      <c r="C62" s="121" t="str">
        <f>INDEX(rate!$A$53:$D$95,MATCH(A62,rate!$A$53:$A$95,0),4)</f>
        <v>Hours</v>
      </c>
      <c r="D62" s="144">
        <v>0</v>
      </c>
      <c r="E62" s="121">
        <f>INDEX(rate!$A$53:$D$95,MATCH(A62,rate!$A$53:$A$95,0),2)</f>
        <v>259</v>
      </c>
      <c r="F62" s="169">
        <f>D62*E62</f>
        <v>0</v>
      </c>
      <c r="G62" s="179"/>
      <c r="H62" s="157"/>
      <c r="I62" s="379"/>
    </row>
    <row r="63" spans="1:9" s="24" customFormat="1" ht="10.5">
      <c r="A63" s="141" t="s">
        <v>331</v>
      </c>
      <c r="B63" s="180"/>
      <c r="C63" s="121" t="str">
        <f>INDEX(rate!$A$53:$D$95,MATCH(A63,rate!$A$53:$A$95,0),4)</f>
        <v>Hours</v>
      </c>
      <c r="D63" s="144">
        <v>0</v>
      </c>
      <c r="E63" s="121">
        <f>INDEX(rate!$A$53:$D$95,MATCH(A63,rate!$A$53:$A$95,0),2)</f>
        <v>12</v>
      </c>
      <c r="F63" s="169">
        <f>D63*E63</f>
        <v>0</v>
      </c>
      <c r="G63" s="179"/>
      <c r="H63" s="157"/>
      <c r="I63" s="379"/>
    </row>
    <row r="64" spans="1:9" s="24" customFormat="1" ht="10.5">
      <c r="A64" s="141" t="s">
        <v>236</v>
      </c>
      <c r="B64" s="180"/>
      <c r="C64" s="121" t="str">
        <f>INDEX(rate!$A$53:$D$95,MATCH(A64,rate!$A$53:$A$95,0),4)</f>
        <v>Hours</v>
      </c>
      <c r="D64" s="144">
        <v>0</v>
      </c>
      <c r="E64" s="121">
        <f>INDEX(rate!$A$53:$D$95,MATCH(A64,rate!$A$53:$A$95,0),2)</f>
        <v>13</v>
      </c>
      <c r="F64" s="169">
        <f>D64*E64</f>
        <v>0</v>
      </c>
      <c r="G64" s="179"/>
      <c r="H64" s="157"/>
      <c r="I64" s="379"/>
    </row>
    <row r="65" spans="1:9" s="24" customFormat="1" ht="11.25" thickBot="1">
      <c r="A65" s="149" t="s">
        <v>341</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41" t="s">
        <v>253</v>
      </c>
      <c r="B78" s="184"/>
      <c r="C78" s="185" t="str">
        <f>INDEX(rate!$A$98:$D$129,MATCH(A78,rate!$A$98:$A$129,0),4)</f>
        <v>DAYS</v>
      </c>
      <c r="D78" s="186">
        <v>0</v>
      </c>
      <c r="E78" s="121"/>
      <c r="F78" s="185">
        <f>INDEX(rate!$A$98:$D$129,MATCH(A78,rate!$A$98:$A$129,0),3)</f>
        <v>8.3699999999999992</v>
      </c>
      <c r="G78" s="187"/>
      <c r="H78" s="169">
        <f>D78*F78</f>
        <v>0</v>
      </c>
      <c r="I78" s="379"/>
    </row>
    <row r="79" spans="1:9" s="24" customFormat="1" ht="10.5">
      <c r="A79" s="141" t="s">
        <v>252</v>
      </c>
      <c r="B79" s="188"/>
      <c r="C79" s="185" t="str">
        <f>INDEX(rate!$A$98:$D$129,MATCH(A79,rate!$A$98:$A$129,0),4)</f>
        <v>MILES</v>
      </c>
      <c r="D79" s="189"/>
      <c r="E79" s="283">
        <f>INDEX(rate!$A$98:$D$129,MATCH(A79,rate!$A$98:$A$129,0),2)</f>
        <v>0.17399999999999999</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185"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row>
    <row r="164" spans="1:9" ht="13.5" thickBot="1">
      <c r="A164"/>
    </row>
    <row r="165" spans="1:9" s="17" customFormat="1" ht="25.5" thickBot="1">
      <c r="A165" s="279" t="s">
        <v>251</v>
      </c>
      <c r="B165" s="274"/>
      <c r="C165" s="275"/>
      <c r="D165" s="276"/>
      <c r="E165" s="275"/>
      <c r="F165" s="276"/>
      <c r="G165" s="275"/>
      <c r="H165" s="277"/>
      <c r="I165" s="278"/>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sheetData>
  <mergeCells count="3">
    <mergeCell ref="F1:G1"/>
    <mergeCell ref="G4:I4"/>
    <mergeCell ref="D4:F4"/>
  </mergeCells>
  <phoneticPr fontId="0" type="noConversion"/>
  <dataValidations xWindow="87" yWindow="547"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$F$281:$F$335</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$A$330:$A$372</formula1>
    </dataValidation>
    <dataValidation type="list" allowBlank="1" showInputMessage="1" showErrorMessage="1" sqref="A78:A83">
      <formula1>$A$375:$A$406</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'day5'!B4+1</f>
        <v>43896</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13</v>
      </c>
      <c r="F11" s="88" t="s">
        <v>166</v>
      </c>
      <c r="G11" s="120">
        <v>0</v>
      </c>
      <c r="H11" s="121">
        <f>INDEX(rate!$F$4:$G$58,MATCH(E11,rate!$F$4:$F$58,0),2)</f>
        <v>95</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s="24" customFormat="1" ht="11.25" customHeight="1" thickBot="1">
      <c r="A28" s="380"/>
      <c r="B28" s="125"/>
      <c r="C28" s="212"/>
      <c r="D28" s="212"/>
      <c r="E28" s="438"/>
      <c r="F28" s="212"/>
      <c r="G28" s="438"/>
      <c r="H28" s="95"/>
      <c r="I28" s="437"/>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135</v>
      </c>
      <c r="B51" s="174"/>
      <c r="C51" s="114" t="str">
        <f>INDEX(rate!$A$45:$D$49,MATCH(A51,rate!$A$45:$A$49,0),4)</f>
        <v>HOURS</v>
      </c>
      <c r="D51" s="165">
        <v>0</v>
      </c>
      <c r="E51" s="114">
        <f>INDEX(rate!$A$45:$D$49,MATCH(A51,rate!$A$45:$A$49,0),2)</f>
        <v>17217</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317</v>
      </c>
      <c r="B61" s="178"/>
      <c r="C61" s="114" t="str">
        <f>INDEX(rate!$A$53:$D$95,MATCH(A61,rate!$A$53:$A$95,0),4)</f>
        <v>Hours</v>
      </c>
      <c r="D61" s="165">
        <v>0</v>
      </c>
      <c r="E61" s="114">
        <f>INDEX(rate!$A$53:$D$95,MATCH(A61,rate!$A$53:$A$95,0),2)</f>
        <v>371</v>
      </c>
      <c r="F61" s="167">
        <f>D61*E61</f>
        <v>0</v>
      </c>
      <c r="G61" s="179"/>
      <c r="H61" s="157"/>
      <c r="I61" s="379"/>
    </row>
    <row r="62" spans="1:9" s="24" customFormat="1" ht="10.5">
      <c r="A62" s="141" t="s">
        <v>337</v>
      </c>
      <c r="B62" s="180"/>
      <c r="C62" s="121" t="str">
        <f>INDEX(rate!$A$53:$D$95,MATCH(A62,rate!$A$53:$A$95,0),4)</f>
        <v>Hours</v>
      </c>
      <c r="D62" s="144">
        <v>0</v>
      </c>
      <c r="E62" s="121">
        <f>INDEX(rate!$A$53:$D$95,MATCH(A62,rate!$A$53:$A$95,0),2)</f>
        <v>123</v>
      </c>
      <c r="F62" s="169">
        <f>D62*E62</f>
        <v>0</v>
      </c>
      <c r="G62" s="179"/>
      <c r="H62" s="157"/>
      <c r="I62" s="379"/>
    </row>
    <row r="63" spans="1:9" s="24" customFormat="1" ht="10.5">
      <c r="A63" s="141" t="s">
        <v>334</v>
      </c>
      <c r="B63" s="180"/>
      <c r="C63" s="121" t="str">
        <f>INDEX(rate!$A$53:$D$95,MATCH(A63,rate!$A$53:$A$95,0),4)</f>
        <v>Hours</v>
      </c>
      <c r="D63" s="144">
        <v>0</v>
      </c>
      <c r="E63" s="121">
        <f>INDEX(rate!$A$53:$D$95,MATCH(A63,rate!$A$53:$A$95,0),2)</f>
        <v>17</v>
      </c>
      <c r="F63" s="169">
        <f>D63*E63</f>
        <v>0</v>
      </c>
      <c r="G63" s="179"/>
      <c r="H63" s="157"/>
      <c r="I63" s="379"/>
    </row>
    <row r="64" spans="1:9" s="24" customFormat="1" ht="10.5">
      <c r="A64" s="141" t="s">
        <v>321</v>
      </c>
      <c r="B64" s="180"/>
      <c r="C64" s="121" t="str">
        <f>INDEX(rate!$A$53:$D$95,MATCH(A64,rate!$A$53:$A$95,0),4)</f>
        <v>Hours</v>
      </c>
      <c r="D64" s="144">
        <v>0</v>
      </c>
      <c r="E64" s="121">
        <f>INDEX(rate!$A$53:$D$95,MATCH(A64,rate!$A$53:$A$95,0),2)</f>
        <v>25</v>
      </c>
      <c r="F64" s="169">
        <f>D64*E64</f>
        <v>0</v>
      </c>
      <c r="G64" s="179"/>
      <c r="H64" s="157"/>
      <c r="I64" s="379"/>
    </row>
    <row r="65" spans="1:9" s="24" customFormat="1" ht="11.25" thickBot="1">
      <c r="A65" s="149" t="s">
        <v>341</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268</v>
      </c>
      <c r="B78" s="454"/>
      <c r="C78" s="455" t="str">
        <f>INDEX(rate!$A$98:$D$129,MATCH(A78,rate!$A$98:$A$129,0),4)</f>
        <v>DAYS</v>
      </c>
      <c r="D78" s="456">
        <v>0</v>
      </c>
      <c r="E78" s="114"/>
      <c r="F78" s="455">
        <f>INDEX(rate!$A$98:$D$129,MATCH(A78,rate!$A$98:$A$129,0),3)</f>
        <v>7.73</v>
      </c>
      <c r="G78" s="457"/>
      <c r="H78" s="167">
        <f>D78*F78</f>
        <v>0</v>
      </c>
      <c r="I78" s="379"/>
    </row>
    <row r="79" spans="1:9" s="24" customFormat="1" ht="10.5">
      <c r="A79" s="141" t="s">
        <v>267</v>
      </c>
      <c r="B79" s="188"/>
      <c r="C79" s="185" t="str">
        <f>INDEX(rate!$A$98:$D$129,MATCH(A79,rate!$A$98:$A$129,0),4)</f>
        <v>MILES</v>
      </c>
      <c r="D79" s="189"/>
      <c r="E79" s="283">
        <f>INDEX(rate!$A$98:$D$129,MATCH(A79,rate!$A$98:$A$129,0),2)</f>
        <v>0.32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458"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sheetData>
  <mergeCells count="3">
    <mergeCell ref="F1:G1"/>
    <mergeCell ref="G4:I4"/>
    <mergeCell ref="D4:F4"/>
  </mergeCells>
  <phoneticPr fontId="0" type="noConversion"/>
  <dataValidations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$F$281:$F$335</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$A$330:$A$372</formula1>
    </dataValidation>
    <dataValidation type="list" allowBlank="1" showInputMessage="1" showErrorMessage="1" sqref="A78:A83">
      <formula1>$A$375:$A$406</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I95" sqref="I94:I95"/>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ht="12.75" customHeight="1">
      <c r="A2" s="369"/>
      <c r="B2" s="370"/>
      <c r="C2" s="370"/>
      <c r="D2" s="371"/>
      <c r="E2" s="370"/>
      <c r="F2" s="371"/>
      <c r="G2" s="370"/>
      <c r="H2" s="371"/>
      <c r="I2" s="372"/>
    </row>
    <row r="3" spans="1:16" ht="12.75" customHeight="1">
      <c r="A3" s="369"/>
      <c r="B3" s="370"/>
      <c r="C3" s="370"/>
      <c r="D3" s="371"/>
      <c r="E3" s="370"/>
      <c r="F3" s="371"/>
      <c r="G3" s="370"/>
      <c r="H3" s="371"/>
      <c r="I3" s="372"/>
    </row>
    <row r="4" spans="1:16" ht="13.5" thickBot="1">
      <c r="A4" s="373" t="s">
        <v>52</v>
      </c>
      <c r="B4" s="361">
        <f>'day6'!B4+1</f>
        <v>43897</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39</v>
      </c>
      <c r="F18" s="88" t="s">
        <v>166</v>
      </c>
      <c r="G18" s="120">
        <v>0</v>
      </c>
      <c r="H18" s="121">
        <f>INDEX(rate!$F$4:$G$58,MATCH(E18,rate!$F$4:$F$58,0),2)</f>
        <v>79</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187</v>
      </c>
      <c r="F20" s="88" t="s">
        <v>166</v>
      </c>
      <c r="G20" s="120">
        <v>0</v>
      </c>
      <c r="H20" s="121">
        <f>INDEX(rate!$F$4:$G$58,MATCH(E20,rate!$F$4:$F$58,0),2)</f>
        <v>180</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2.75" customHeight="1" thickBot="1">
      <c r="A27" s="380"/>
      <c r="B27" s="125"/>
      <c r="C27" s="129" t="s">
        <v>15</v>
      </c>
      <c r="D27" s="130"/>
      <c r="E27" s="131"/>
      <c r="F27" s="130"/>
      <c r="G27" s="131"/>
      <c r="H27" s="132"/>
      <c r="I27" s="133">
        <f>SUM(I8:I25)</f>
        <v>0</v>
      </c>
    </row>
    <row r="28" spans="1:9" ht="13.5" thickBot="1">
      <c r="A28" s="381"/>
      <c r="B28" s="6"/>
      <c r="C28" s="10"/>
      <c r="D28" s="11"/>
      <c r="E28" s="12"/>
      <c r="F28" s="11"/>
      <c r="G28" s="12"/>
      <c r="H28" s="371"/>
      <c r="I28" s="372"/>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1" t="str">
        <f>INDEX(rate!$A$4:$D$20,MATCH(A35,rate!$A$4:$A$20,0),4)</f>
        <v>HOURS</v>
      </c>
      <c r="E35" s="152">
        <v>0</v>
      </c>
      <c r="F35" s="145">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246</v>
      </c>
      <c r="B41" s="163"/>
      <c r="C41" s="164"/>
      <c r="D41" s="114" t="str">
        <f>INDEX(rate!$A$21:$D$42,MATCH(A41,rate!$A$21:$A$42,0),4)</f>
        <v>HOURS</v>
      </c>
      <c r="E41" s="165">
        <v>0</v>
      </c>
      <c r="F41" s="166">
        <f>INDEX(rate!$A$21:$D$42,MATCH(A41,rate!$A$21:$A$42,0),2)</f>
        <v>28483</v>
      </c>
      <c r="G41" s="167">
        <f>E41*F41</f>
        <v>0</v>
      </c>
      <c r="H41" s="147"/>
      <c r="I41" s="379"/>
    </row>
    <row r="42" spans="1:9" s="24" customFormat="1" ht="10.5">
      <c r="A42" s="141" t="s">
        <v>157</v>
      </c>
      <c r="B42" s="142"/>
      <c r="C42" s="168"/>
      <c r="D42" s="121" t="str">
        <f>INDEX(rate!$A$21:$D$42,MATCH(A42,rate!$A$21:$A$42,0),4)</f>
        <v>HOURS</v>
      </c>
      <c r="E42" s="144">
        <v>0</v>
      </c>
      <c r="F42" s="145">
        <f>INDEX(rate!$A$21:$D$42,MATCH(A42,rate!$A$21:$A$42,0),2)</f>
        <v>9584</v>
      </c>
      <c r="G42" s="169">
        <f>E42*F42</f>
        <v>0</v>
      </c>
      <c r="H42" s="148"/>
      <c r="I42" s="379"/>
    </row>
    <row r="43" spans="1:9" s="24" customFormat="1" ht="10.5">
      <c r="A43" s="141" t="s">
        <v>161</v>
      </c>
      <c r="B43" s="142"/>
      <c r="C43" s="168"/>
      <c r="D43" s="121" t="str">
        <f>INDEX(rate!$A$21:$D$42,MATCH(A43,rate!$A$21:$A$42,0),4)</f>
        <v>HOURS</v>
      </c>
      <c r="E43" s="144">
        <v>0</v>
      </c>
      <c r="F43" s="145">
        <f>INDEX(rate!$A$21:$D$42,MATCH(A43,rate!$A$21:$A$42,0),2)</f>
        <v>8727</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244</v>
      </c>
      <c r="B51" s="174"/>
      <c r="C51" s="114" t="str">
        <f>INDEX(rate!$A$45:$D$49,MATCH(A51,rate!$A$45:$A$49,0),4)</f>
        <v>HOURS</v>
      </c>
      <c r="D51" s="165">
        <v>0</v>
      </c>
      <c r="E51" s="114">
        <f>INDEX(rate!$A$45:$D$49,MATCH(A51,rate!$A$45:$A$49,0),2)</f>
        <v>11019</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305</v>
      </c>
      <c r="B61" s="178"/>
      <c r="C61" s="114" t="str">
        <f>INDEX(rate!$A$53:$D$95,MATCH(A61,rate!$A$53:$A$95,0),4)</f>
        <v>Hours</v>
      </c>
      <c r="D61" s="165">
        <v>0</v>
      </c>
      <c r="E61" s="114">
        <f>INDEX(rate!$A$53:$D$95,MATCH(A61,rate!$A$53:$A$95,0),2)</f>
        <v>79</v>
      </c>
      <c r="F61" s="167">
        <f>D61*E61</f>
        <v>0</v>
      </c>
      <c r="G61" s="179"/>
      <c r="H61" s="157"/>
      <c r="I61" s="379"/>
    </row>
    <row r="62" spans="1:9" s="24" customFormat="1" ht="10.5">
      <c r="A62" s="141" t="s">
        <v>316</v>
      </c>
      <c r="B62" s="180"/>
      <c r="C62" s="121" t="str">
        <f>INDEX(rate!$A$53:$D$95,MATCH(A62,rate!$A$53:$A$95,0),4)</f>
        <v>Hours</v>
      </c>
      <c r="D62" s="144">
        <v>0</v>
      </c>
      <c r="E62" s="121">
        <f>INDEX(rate!$A$53:$D$95,MATCH(A62,rate!$A$53:$A$95,0),2)</f>
        <v>149</v>
      </c>
      <c r="F62" s="169">
        <f>D62*E62</f>
        <v>0</v>
      </c>
      <c r="G62" s="179"/>
      <c r="H62" s="157"/>
      <c r="I62" s="379"/>
    </row>
    <row r="63" spans="1:9" s="24" customFormat="1" ht="10.5">
      <c r="A63" s="141" t="s">
        <v>241</v>
      </c>
      <c r="B63" s="180"/>
      <c r="C63" s="121" t="str">
        <f>INDEX(rate!$A$53:$D$95,MATCH(A63,rate!$A$53:$A$95,0),4)</f>
        <v>Hours</v>
      </c>
      <c r="D63" s="144">
        <v>0</v>
      </c>
      <c r="E63" s="121">
        <f>INDEX(rate!$A$53:$D$95,MATCH(A63,rate!$A$53:$A$95,0),2)</f>
        <v>13</v>
      </c>
      <c r="F63" s="169">
        <f>D63*E63</f>
        <v>0</v>
      </c>
      <c r="G63" s="179"/>
      <c r="H63" s="157"/>
      <c r="I63" s="379"/>
    </row>
    <row r="64" spans="1:9" s="24" customFormat="1" ht="10.5">
      <c r="A64" s="141" t="s">
        <v>90</v>
      </c>
      <c r="B64" s="180"/>
      <c r="C64" s="121" t="str">
        <f>INDEX(rate!$A$53:$D$95,MATCH(A64,rate!$A$53:$A$95,0),4)</f>
        <v>Hours</v>
      </c>
      <c r="D64" s="144">
        <v>0</v>
      </c>
      <c r="E64" s="121">
        <f>INDEX(rate!$A$53:$D$95,MATCH(A64,rate!$A$53:$A$95,0),2)</f>
        <v>81</v>
      </c>
      <c r="F64" s="169">
        <f>D64*E64</f>
        <v>0</v>
      </c>
      <c r="G64" s="179"/>
      <c r="H64" s="157"/>
      <c r="I64" s="379"/>
    </row>
    <row r="65" spans="1:9" s="24" customFormat="1" ht="11.25" thickBot="1">
      <c r="A65" s="149" t="s">
        <v>341</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272</v>
      </c>
      <c r="B78" s="454"/>
      <c r="C78" s="455" t="str">
        <f>INDEX(rate!$A$98:$D$129,MATCH(A78,rate!$A$98:$A$129,0),4)</f>
        <v>DAYS</v>
      </c>
      <c r="D78" s="456">
        <v>0</v>
      </c>
      <c r="E78" s="114"/>
      <c r="F78" s="455">
        <f>INDEX(rate!$A$98:$D$129,MATCH(A78,rate!$A$98:$A$129,0),3)</f>
        <v>5.37</v>
      </c>
      <c r="G78" s="457"/>
      <c r="H78" s="167">
        <f>D78*F78</f>
        <v>0</v>
      </c>
      <c r="I78" s="379"/>
    </row>
    <row r="79" spans="1:9" s="24" customFormat="1" ht="10.5">
      <c r="A79" s="141" t="s">
        <v>271</v>
      </c>
      <c r="B79" s="188"/>
      <c r="C79" s="185" t="str">
        <f>INDEX(rate!$A$98:$D$129,MATCH(A79,rate!$A$98:$A$129,0),4)</f>
        <v>MILES</v>
      </c>
      <c r="D79" s="189"/>
      <c r="E79" s="283">
        <f>INDEX(rate!$A$98:$D$129,MATCH(A79,rate!$A$98:$A$129,0),2)</f>
        <v>0.252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7.73</v>
      </c>
      <c r="G80" s="187"/>
      <c r="H80" s="169">
        <f>D80*F80</f>
        <v>0</v>
      </c>
      <c r="I80" s="379"/>
    </row>
    <row r="81" spans="1:9" s="24" customFormat="1" ht="10.5">
      <c r="A81" s="141" t="s">
        <v>267</v>
      </c>
      <c r="B81" s="188"/>
      <c r="C81" s="185" t="str">
        <f>INDEX(rate!$A$98:$D$129,MATCH(A81,rate!$A$98:$A$129,0),4)</f>
        <v>MILES</v>
      </c>
      <c r="D81" s="189"/>
      <c r="E81" s="283">
        <f>INDEX(rate!$A$98:$D$129,MATCH(A81,rate!$A$98:$A$129,0),2)</f>
        <v>0.32</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7.73</v>
      </c>
      <c r="G82" s="187"/>
      <c r="H82" s="169">
        <f>D82*F82</f>
        <v>0</v>
      </c>
      <c r="I82" s="379"/>
    </row>
    <row r="83" spans="1:9" s="24" customFormat="1" ht="11.25" thickBot="1">
      <c r="A83" s="149" t="s">
        <v>267</v>
      </c>
      <c r="B83" s="190"/>
      <c r="C83" s="458" t="str">
        <f>INDEX(rate!$A$98:$D$129,MATCH(A83,rate!$A$98:$A$129,0),4)</f>
        <v>MILES</v>
      </c>
      <c r="D83" s="191"/>
      <c r="E83" s="285">
        <f>INDEX(rate!$A$98:$D$129,MATCH(A83,rate!$A$98:$A$129,0),2)</f>
        <v>0.32</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44036.414572800924</v>
      </c>
      <c r="I162" s="388"/>
    </row>
    <row r="163" spans="1:9">
      <c r="A163" s="7"/>
      <c r="B163" s="7"/>
      <c r="C163" s="8"/>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0.17399999999999999</v>
      </c>
      <c r="C375" s="401"/>
      <c r="D375" s="392" t="s">
        <v>31</v>
      </c>
      <c r="E375"/>
      <c r="H375"/>
    </row>
    <row r="376" spans="1:8">
      <c r="A376" s="393" t="s">
        <v>253</v>
      </c>
      <c r="B376" s="402"/>
      <c r="C376" s="399">
        <v>8.3699999999999992</v>
      </c>
      <c r="D376" s="396" t="s">
        <v>49</v>
      </c>
      <c r="E376"/>
      <c r="H376"/>
    </row>
    <row r="377" spans="1:8">
      <c r="A377" s="389" t="s">
        <v>254</v>
      </c>
      <c r="B377" s="390">
        <v>0.13100000000000001</v>
      </c>
      <c r="C377" s="398"/>
      <c r="D377" s="392" t="s">
        <v>31</v>
      </c>
      <c r="E377"/>
      <c r="F377"/>
      <c r="G377"/>
      <c r="H377"/>
    </row>
    <row r="378" spans="1:8">
      <c r="A378" s="393" t="s">
        <v>255</v>
      </c>
      <c r="B378" s="394"/>
      <c r="C378" s="399">
        <v>7.06</v>
      </c>
      <c r="D378" s="396" t="s">
        <v>49</v>
      </c>
      <c r="E378"/>
      <c r="F378"/>
      <c r="G378"/>
      <c r="H378"/>
    </row>
    <row r="379" spans="1:8">
      <c r="A379" s="389" t="s">
        <v>256</v>
      </c>
      <c r="B379" s="390">
        <v>0.123</v>
      </c>
      <c r="C379" s="398"/>
      <c r="D379" s="392" t="s">
        <v>31</v>
      </c>
      <c r="E379"/>
      <c r="F379"/>
      <c r="G379"/>
      <c r="H379"/>
    </row>
    <row r="380" spans="1:8">
      <c r="A380" s="393" t="s">
        <v>257</v>
      </c>
      <c r="B380" s="394"/>
      <c r="C380" s="399">
        <v>6.17</v>
      </c>
      <c r="D380" s="396" t="s">
        <v>49</v>
      </c>
      <c r="E380"/>
      <c r="F380"/>
      <c r="G380"/>
      <c r="H380"/>
    </row>
    <row r="381" spans="1:8">
      <c r="A381" s="389" t="s">
        <v>258</v>
      </c>
      <c r="B381" s="390">
        <v>0.27500000000000002</v>
      </c>
      <c r="C381" s="398"/>
      <c r="D381" s="392" t="s">
        <v>31</v>
      </c>
      <c r="E381"/>
      <c r="F381"/>
      <c r="G381"/>
      <c r="H381"/>
    </row>
    <row r="382" spans="1:8">
      <c r="A382" s="393" t="s">
        <v>259</v>
      </c>
      <c r="B382" s="394"/>
      <c r="C382" s="399">
        <v>8.9700000000000006</v>
      </c>
      <c r="D382" s="396" t="s">
        <v>49</v>
      </c>
      <c r="E382"/>
      <c r="F382"/>
      <c r="G382"/>
      <c r="H382"/>
    </row>
    <row r="383" spans="1:8">
      <c r="A383" s="389" t="s">
        <v>277</v>
      </c>
      <c r="B383" s="390">
        <v>0.21099999999999999</v>
      </c>
      <c r="C383" s="397"/>
      <c r="D383" s="392" t="s">
        <v>31</v>
      </c>
      <c r="E383"/>
      <c r="F383"/>
      <c r="G383"/>
      <c r="H383"/>
    </row>
    <row r="384" spans="1:8">
      <c r="A384" s="393" t="s">
        <v>278</v>
      </c>
      <c r="B384" s="394"/>
      <c r="C384" s="395">
        <v>10.27</v>
      </c>
      <c r="D384" s="396" t="s">
        <v>49</v>
      </c>
      <c r="E384"/>
      <c r="F384"/>
      <c r="G384"/>
      <c r="H384"/>
    </row>
    <row r="385" spans="1:10">
      <c r="A385" s="389" t="s">
        <v>283</v>
      </c>
      <c r="B385" s="390">
        <v>0.20699999999999999</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0.16300000000000001</v>
      </c>
      <c r="C387" s="391"/>
      <c r="D387" s="392" t="s">
        <v>31</v>
      </c>
      <c r="E387"/>
      <c r="F387"/>
      <c r="G387"/>
      <c r="H387"/>
      <c r="J387" s="412"/>
    </row>
    <row r="388" spans="1:10">
      <c r="A388" s="393" t="s">
        <v>280</v>
      </c>
      <c r="B388" s="404"/>
      <c r="C388" s="395">
        <v>8.1300000000000008</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9.1999999999999993</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6.83</v>
      </c>
      <c r="D392" s="396" t="s">
        <v>49</v>
      </c>
      <c r="E392"/>
      <c r="F392"/>
      <c r="G392"/>
      <c r="H392"/>
      <c r="J392" s="412"/>
    </row>
    <row r="393" spans="1:10">
      <c r="A393" s="389" t="s">
        <v>285</v>
      </c>
      <c r="B393" s="403">
        <v>0.249</v>
      </c>
      <c r="C393" s="391"/>
      <c r="D393" s="392" t="s">
        <v>31</v>
      </c>
      <c r="E393"/>
      <c r="F393"/>
      <c r="G393"/>
      <c r="H393"/>
    </row>
    <row r="394" spans="1:10">
      <c r="A394" s="405" t="s">
        <v>286</v>
      </c>
      <c r="B394" s="406"/>
      <c r="C394" s="407">
        <v>8.43</v>
      </c>
      <c r="D394" s="396" t="s">
        <v>49</v>
      </c>
      <c r="E394"/>
      <c r="F394"/>
      <c r="G394"/>
      <c r="H394"/>
    </row>
    <row r="395" spans="1:10">
      <c r="A395" s="389" t="s">
        <v>273</v>
      </c>
      <c r="B395" s="390">
        <v>0.26400000000000001</v>
      </c>
      <c r="C395" s="391"/>
      <c r="D395" s="392" t="s">
        <v>31</v>
      </c>
      <c r="E395"/>
      <c r="F395"/>
      <c r="G395"/>
      <c r="H395"/>
    </row>
    <row r="396" spans="1:10">
      <c r="A396" s="393" t="s">
        <v>274</v>
      </c>
      <c r="B396" s="394"/>
      <c r="C396" s="395">
        <v>6.33</v>
      </c>
      <c r="D396" s="396" t="s">
        <v>49</v>
      </c>
      <c r="E396"/>
      <c r="F396"/>
      <c r="G396"/>
      <c r="H396"/>
    </row>
    <row r="397" spans="1:10">
      <c r="A397" s="408" t="s">
        <v>275</v>
      </c>
      <c r="B397" s="409">
        <v>0.3</v>
      </c>
      <c r="C397" s="410"/>
      <c r="D397" s="392" t="s">
        <v>31</v>
      </c>
      <c r="E397"/>
      <c r="F397"/>
      <c r="G397"/>
      <c r="H397"/>
    </row>
    <row r="398" spans="1:10">
      <c r="A398" s="405" t="s">
        <v>276</v>
      </c>
      <c r="B398" s="406"/>
      <c r="C398" s="407">
        <v>7.6</v>
      </c>
      <c r="D398" s="396" t="s">
        <v>49</v>
      </c>
      <c r="E398"/>
      <c r="F398"/>
      <c r="G398"/>
      <c r="H398"/>
    </row>
    <row r="399" spans="1:10">
      <c r="A399" s="408" t="s">
        <v>271</v>
      </c>
      <c r="B399" s="409">
        <v>0.252</v>
      </c>
      <c r="C399" s="410"/>
      <c r="D399" s="392" t="s">
        <v>31</v>
      </c>
      <c r="E399"/>
      <c r="F399"/>
      <c r="G399"/>
      <c r="H399"/>
    </row>
    <row r="400" spans="1:10">
      <c r="A400" s="405" t="s">
        <v>272</v>
      </c>
      <c r="B400" s="406"/>
      <c r="C400" s="407">
        <v>5.37</v>
      </c>
      <c r="D400" s="396" t="s">
        <v>49</v>
      </c>
      <c r="E400"/>
      <c r="F400"/>
      <c r="G400"/>
      <c r="H400"/>
    </row>
    <row r="401" spans="1:8">
      <c r="A401" s="408" t="s">
        <v>270</v>
      </c>
      <c r="B401" s="409">
        <v>0.248</v>
      </c>
      <c r="C401" s="410"/>
      <c r="D401" s="392" t="s">
        <v>31</v>
      </c>
      <c r="E401"/>
      <c r="F401"/>
      <c r="G401"/>
      <c r="H401"/>
    </row>
    <row r="402" spans="1:8">
      <c r="A402" s="405" t="s">
        <v>269</v>
      </c>
      <c r="B402" s="406"/>
      <c r="C402" s="407">
        <v>5.57</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7.47</v>
      </c>
      <c r="D404" s="396" t="s">
        <v>49</v>
      </c>
      <c r="E404"/>
      <c r="F404"/>
      <c r="G404"/>
      <c r="H404"/>
    </row>
    <row r="405" spans="1:8">
      <c r="A405" s="408" t="s">
        <v>267</v>
      </c>
      <c r="B405" s="409">
        <v>0.32</v>
      </c>
      <c r="C405" s="410"/>
      <c r="D405" s="392" t="s">
        <v>31</v>
      </c>
      <c r="E405"/>
      <c r="F405"/>
      <c r="G405"/>
      <c r="H405"/>
    </row>
    <row r="406" spans="1:8">
      <c r="A406" s="405" t="s">
        <v>268</v>
      </c>
      <c r="B406" s="406"/>
      <c r="C406" s="407">
        <v>7.73</v>
      </c>
      <c r="D406" s="411" t="s">
        <v>49</v>
      </c>
      <c r="E406"/>
      <c r="F406"/>
      <c r="G406"/>
      <c r="H406"/>
    </row>
    <row r="407" spans="1:8">
      <c r="A407"/>
      <c r="B407"/>
      <c r="C407"/>
      <c r="D407" s="34"/>
      <c r="E407"/>
      <c r="F407"/>
      <c r="G407"/>
      <c r="H407"/>
    </row>
  </sheetData>
  <mergeCells count="3">
    <mergeCell ref="F1:G1"/>
    <mergeCell ref="G4:I4"/>
    <mergeCell ref="D4:F4"/>
  </mergeCells>
  <phoneticPr fontId="0" type="noConversion"/>
  <dataValidations xWindow="113" yWindow="455"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$A$330:$A$372</formula1>
    </dataValidation>
    <dataValidation type="list" allowBlank="1" showInputMessage="1" showErrorMessage="1" sqref="A78:A83">
      <formula1>$A$375:$A$406</formula1>
    </dataValidation>
    <dataValidation type="list" allowBlank="1" showInputMessage="1" showErrorMessage="1" prompt="click on arrow for a drop down list" sqref="A31:A35">
      <formula1>$A$281:$A$297</formula1>
    </dataValidation>
    <dataValidation type="list" allowBlank="1" showInputMessage="1" showErrorMessage="1" prompt="Click on arrow for a drop down list" sqref="E8:E25">
      <formula1>$F$281:$F$335</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workbookViewId="0">
      <selection activeCell="D5" sqref="D5"/>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5"/>
      <c r="C1" s="27"/>
      <c r="D1" s="27"/>
      <c r="E1" s="26"/>
      <c r="F1" s="24" t="s">
        <v>27</v>
      </c>
      <c r="G1" s="264" t="s">
        <v>28</v>
      </c>
    </row>
    <row r="2" spans="1:7">
      <c r="B2" s="15"/>
      <c r="C2" s="9"/>
      <c r="E2" s="1"/>
      <c r="G2" s="13"/>
    </row>
    <row r="3" spans="1:7">
      <c r="A3" s="87" t="s">
        <v>123</v>
      </c>
      <c r="B3" s="25"/>
      <c r="C3" s="26"/>
      <c r="D3" s="256"/>
      <c r="E3" s="1"/>
      <c r="F3" s="86" t="s">
        <v>124</v>
      </c>
      <c r="G3" s="13"/>
    </row>
    <row r="4" spans="1:7">
      <c r="A4" s="95" t="s">
        <v>287</v>
      </c>
      <c r="B4" s="413">
        <v>5480</v>
      </c>
      <c r="C4" s="26"/>
      <c r="D4" s="27" t="s">
        <v>29</v>
      </c>
      <c r="E4" s="1"/>
      <c r="F4" s="24" t="s">
        <v>188</v>
      </c>
      <c r="G4" s="28">
        <v>75</v>
      </c>
    </row>
    <row r="5" spans="1:7">
      <c r="A5" s="95" t="s">
        <v>288</v>
      </c>
      <c r="B5" s="413">
        <v>3099</v>
      </c>
      <c r="C5" s="26"/>
      <c r="D5" s="27" t="s">
        <v>29</v>
      </c>
      <c r="E5" s="1"/>
      <c r="F5" s="24" t="s">
        <v>183</v>
      </c>
      <c r="G5" s="28">
        <v>99</v>
      </c>
    </row>
    <row r="6" spans="1:7">
      <c r="A6" s="95" t="s">
        <v>289</v>
      </c>
      <c r="B6" s="413">
        <v>12896</v>
      </c>
      <c r="C6" s="26"/>
      <c r="D6" s="27" t="s">
        <v>29</v>
      </c>
      <c r="E6" s="1"/>
      <c r="F6" s="24" t="s">
        <v>184</v>
      </c>
      <c r="G6" s="28">
        <v>119</v>
      </c>
    </row>
    <row r="7" spans="1:7">
      <c r="A7" s="95" t="s">
        <v>290</v>
      </c>
      <c r="B7" s="413">
        <v>3735</v>
      </c>
      <c r="C7" s="26"/>
      <c r="D7" s="27" t="s">
        <v>29</v>
      </c>
      <c r="E7" s="1"/>
      <c r="F7" s="24" t="s">
        <v>185</v>
      </c>
      <c r="G7" s="28">
        <v>140</v>
      </c>
    </row>
    <row r="8" spans="1:7">
      <c r="A8" s="95" t="s">
        <v>291</v>
      </c>
      <c r="B8" s="413">
        <v>7515</v>
      </c>
      <c r="C8" s="26"/>
      <c r="D8" s="27" t="s">
        <v>29</v>
      </c>
      <c r="E8" s="1"/>
      <c r="F8" s="24" t="s">
        <v>186</v>
      </c>
      <c r="G8" s="28">
        <v>157</v>
      </c>
    </row>
    <row r="9" spans="1:7">
      <c r="A9" s="95" t="s">
        <v>292</v>
      </c>
      <c r="B9" s="413">
        <v>4945</v>
      </c>
      <c r="C9" s="26"/>
      <c r="D9" s="27" t="s">
        <v>29</v>
      </c>
      <c r="E9" s="1"/>
      <c r="F9" s="24" t="s">
        <v>187</v>
      </c>
      <c r="G9" s="28">
        <v>180</v>
      </c>
    </row>
    <row r="10" spans="1:7">
      <c r="A10" s="95" t="s">
        <v>293</v>
      </c>
      <c r="B10" s="413">
        <v>6876</v>
      </c>
      <c r="C10" s="26"/>
      <c r="D10" s="27" t="s">
        <v>29</v>
      </c>
      <c r="E10" s="1"/>
      <c r="F10" s="24" t="s">
        <v>167</v>
      </c>
      <c r="G10" s="28">
        <v>200</v>
      </c>
    </row>
    <row r="11" spans="1:7">
      <c r="A11" s="95" t="s">
        <v>294</v>
      </c>
      <c r="B11" s="413">
        <v>2716</v>
      </c>
      <c r="C11" s="26"/>
      <c r="D11" s="27" t="s">
        <v>29</v>
      </c>
      <c r="E11" s="1"/>
      <c r="F11" s="24" t="s">
        <v>168</v>
      </c>
      <c r="G11" s="28">
        <v>207</v>
      </c>
    </row>
    <row r="12" spans="1:7">
      <c r="A12" s="95" t="s">
        <v>295</v>
      </c>
      <c r="B12" s="413">
        <v>1277</v>
      </c>
      <c r="C12" s="26"/>
      <c r="D12" s="27" t="s">
        <v>29</v>
      </c>
      <c r="E12" s="1"/>
      <c r="F12" s="24" t="s">
        <v>169</v>
      </c>
      <c r="G12" s="28">
        <v>225</v>
      </c>
    </row>
    <row r="13" spans="1:7">
      <c r="A13" s="95" t="s">
        <v>296</v>
      </c>
      <c r="B13" s="413">
        <v>8105</v>
      </c>
      <c r="C13" s="26"/>
      <c r="D13" s="27" t="s">
        <v>29</v>
      </c>
      <c r="E13" s="1"/>
      <c r="F13" s="24" t="s">
        <v>170</v>
      </c>
      <c r="G13" s="28">
        <v>234</v>
      </c>
    </row>
    <row r="14" spans="1:7">
      <c r="A14" s="95" t="s">
        <v>297</v>
      </c>
      <c r="B14" s="413">
        <v>8799</v>
      </c>
      <c r="C14" s="26"/>
      <c r="D14" s="27" t="s">
        <v>29</v>
      </c>
      <c r="E14" s="1"/>
      <c r="F14" s="24" t="s">
        <v>68</v>
      </c>
      <c r="G14" s="28">
        <v>29</v>
      </c>
    </row>
    <row r="15" spans="1:7">
      <c r="A15" s="95" t="s">
        <v>298</v>
      </c>
      <c r="B15" s="413">
        <v>4158</v>
      </c>
      <c r="C15" s="26"/>
      <c r="D15" s="27" t="s">
        <v>29</v>
      </c>
      <c r="E15" s="1"/>
      <c r="F15" s="24" t="s">
        <v>69</v>
      </c>
      <c r="G15" s="28">
        <v>127</v>
      </c>
    </row>
    <row r="16" spans="1:7">
      <c r="A16" s="95" t="s">
        <v>299</v>
      </c>
      <c r="B16" s="413">
        <v>7644</v>
      </c>
      <c r="C16" s="26"/>
      <c r="D16" s="27" t="s">
        <v>29</v>
      </c>
      <c r="E16" s="1"/>
      <c r="F16" s="24" t="s">
        <v>70</v>
      </c>
      <c r="G16" s="28">
        <v>116</v>
      </c>
    </row>
    <row r="17" spans="1:7">
      <c r="A17" s="95" t="s">
        <v>300</v>
      </c>
      <c r="B17" s="413">
        <v>8786</v>
      </c>
      <c r="C17" s="26"/>
      <c r="D17" s="27" t="s">
        <v>29</v>
      </c>
      <c r="E17" s="1"/>
      <c r="F17" s="24" t="s">
        <v>71</v>
      </c>
      <c r="G17" s="28">
        <v>110</v>
      </c>
    </row>
    <row r="18" spans="1:7">
      <c r="A18" s="95" t="s">
        <v>301</v>
      </c>
      <c r="B18" s="413">
        <v>2833</v>
      </c>
      <c r="C18" s="26"/>
      <c r="D18" s="27" t="s">
        <v>29</v>
      </c>
      <c r="E18" s="1"/>
      <c r="F18" s="24" t="s">
        <v>30</v>
      </c>
      <c r="G18" s="28">
        <v>32</v>
      </c>
    </row>
    <row r="19" spans="1:7">
      <c r="A19" s="95" t="s">
        <v>302</v>
      </c>
      <c r="B19" s="413">
        <v>1920</v>
      </c>
      <c r="C19" s="26"/>
      <c r="D19" s="27" t="s">
        <v>29</v>
      </c>
      <c r="E19" s="1"/>
      <c r="F19" s="24" t="s">
        <v>11</v>
      </c>
      <c r="G19" s="28">
        <v>47</v>
      </c>
    </row>
    <row r="20" spans="1:7">
      <c r="A20" s="95" t="s">
        <v>303</v>
      </c>
      <c r="B20" s="413">
        <v>917</v>
      </c>
      <c r="C20" s="26"/>
      <c r="D20" s="27" t="s">
        <v>29</v>
      </c>
      <c r="E20" s="1"/>
      <c r="F20" s="24" t="s">
        <v>32</v>
      </c>
      <c r="G20" s="28">
        <v>50</v>
      </c>
    </row>
    <row r="21" spans="1:7">
      <c r="A21" s="24" t="s">
        <v>246</v>
      </c>
      <c r="B21" s="28">
        <v>28483</v>
      </c>
      <c r="C21" s="1"/>
      <c r="D21" s="27" t="s">
        <v>29</v>
      </c>
      <c r="E21" s="1"/>
      <c r="F21" s="24" t="s">
        <v>12</v>
      </c>
      <c r="G21" s="28">
        <v>63</v>
      </c>
    </row>
    <row r="22" spans="1:7">
      <c r="A22" s="24" t="s">
        <v>249</v>
      </c>
      <c r="B22" s="28">
        <v>46261</v>
      </c>
      <c r="C22" s="1"/>
      <c r="D22" s="27" t="s">
        <v>29</v>
      </c>
      <c r="E22" s="1"/>
      <c r="F22" s="24" t="s">
        <v>33</v>
      </c>
      <c r="G22" s="28">
        <v>76</v>
      </c>
    </row>
    <row r="23" spans="1:7">
      <c r="A23" s="24" t="s">
        <v>248</v>
      </c>
      <c r="B23" s="28">
        <v>34086</v>
      </c>
      <c r="C23" s="1"/>
      <c r="D23" s="27" t="s">
        <v>29</v>
      </c>
      <c r="E23" s="1"/>
      <c r="F23" s="24" t="s">
        <v>14</v>
      </c>
      <c r="G23" s="28">
        <v>87</v>
      </c>
    </row>
    <row r="24" spans="1:7">
      <c r="A24" s="24" t="s">
        <v>146</v>
      </c>
      <c r="B24" s="29">
        <v>11427</v>
      </c>
      <c r="C24" s="1"/>
      <c r="D24" s="27" t="s">
        <v>29</v>
      </c>
      <c r="E24" s="1"/>
      <c r="F24" s="24" t="s">
        <v>34</v>
      </c>
      <c r="G24" s="28">
        <v>98</v>
      </c>
    </row>
    <row r="25" spans="1:7">
      <c r="A25" s="24" t="s">
        <v>147</v>
      </c>
      <c r="B25" s="28">
        <v>24186</v>
      </c>
      <c r="C25" s="1"/>
      <c r="D25" s="27" t="s">
        <v>29</v>
      </c>
      <c r="E25" s="1"/>
      <c r="F25" s="24" t="s">
        <v>35</v>
      </c>
      <c r="G25" s="28">
        <v>108</v>
      </c>
    </row>
    <row r="26" spans="1:7">
      <c r="A26" s="24" t="s">
        <v>148</v>
      </c>
      <c r="B26" s="28">
        <v>10219</v>
      </c>
      <c r="C26" s="1"/>
      <c r="D26" s="27" t="s">
        <v>29</v>
      </c>
      <c r="E26" s="1"/>
      <c r="F26" s="24" t="s">
        <v>36</v>
      </c>
      <c r="G26" s="28">
        <v>123</v>
      </c>
    </row>
    <row r="27" spans="1:7">
      <c r="A27" s="24" t="s">
        <v>149</v>
      </c>
      <c r="B27" s="28">
        <v>17675</v>
      </c>
      <c r="C27" s="1"/>
      <c r="D27" s="27" t="s">
        <v>29</v>
      </c>
      <c r="E27" s="1"/>
      <c r="F27" s="24" t="s">
        <v>72</v>
      </c>
      <c r="G27" s="28">
        <v>163</v>
      </c>
    </row>
    <row r="28" spans="1:7">
      <c r="A28" s="24" t="s">
        <v>150</v>
      </c>
      <c r="B28" s="28">
        <v>10296</v>
      </c>
      <c r="C28" s="1"/>
      <c r="D28" s="27" t="s">
        <v>29</v>
      </c>
      <c r="E28" s="1"/>
      <c r="F28" s="24" t="s">
        <v>42</v>
      </c>
      <c r="G28" s="28">
        <v>31</v>
      </c>
    </row>
    <row r="29" spans="1:7">
      <c r="A29" s="24" t="s">
        <v>151</v>
      </c>
      <c r="B29" s="28">
        <v>8428</v>
      </c>
      <c r="C29" s="1"/>
      <c r="D29" s="27" t="s">
        <v>29</v>
      </c>
      <c r="E29" s="1"/>
      <c r="F29" s="24" t="s">
        <v>43</v>
      </c>
      <c r="G29" s="28">
        <v>34</v>
      </c>
    </row>
    <row r="30" spans="1:7">
      <c r="A30" s="24" t="s">
        <v>152</v>
      </c>
      <c r="B30" s="28">
        <v>7669</v>
      </c>
      <c r="C30" s="1"/>
      <c r="D30" s="27" t="s">
        <v>29</v>
      </c>
      <c r="E30" s="1"/>
      <c r="F30" s="24" t="s">
        <v>44</v>
      </c>
      <c r="G30" s="28">
        <v>40</v>
      </c>
    </row>
    <row r="31" spans="1:7">
      <c r="A31" s="24" t="s">
        <v>153</v>
      </c>
      <c r="B31" s="28">
        <v>8035</v>
      </c>
      <c r="C31" s="1"/>
      <c r="D31" s="27" t="s">
        <v>29</v>
      </c>
      <c r="E31" s="1"/>
      <c r="F31" s="24" t="s">
        <v>45</v>
      </c>
      <c r="G31" s="28">
        <v>44</v>
      </c>
    </row>
    <row r="32" spans="1:7">
      <c r="A32" s="24" t="s">
        <v>247</v>
      </c>
      <c r="B32" s="28">
        <v>20832</v>
      </c>
      <c r="C32" s="1"/>
      <c r="D32" s="27" t="s">
        <v>29</v>
      </c>
      <c r="E32" s="1"/>
      <c r="F32" s="24" t="s">
        <v>46</v>
      </c>
      <c r="G32" s="28">
        <v>48</v>
      </c>
    </row>
    <row r="33" spans="1:7">
      <c r="A33" s="24" t="s">
        <v>154</v>
      </c>
      <c r="B33" s="28">
        <v>11982</v>
      </c>
      <c r="C33" s="1"/>
      <c r="D33" s="27" t="s">
        <v>29</v>
      </c>
      <c r="E33" s="1"/>
      <c r="F33" s="24" t="s">
        <v>47</v>
      </c>
      <c r="G33" s="28">
        <v>56</v>
      </c>
    </row>
    <row r="34" spans="1:7">
      <c r="A34" s="24" t="s">
        <v>155</v>
      </c>
      <c r="B34" s="28">
        <v>4964</v>
      </c>
      <c r="C34" s="1"/>
      <c r="D34" s="27" t="s">
        <v>29</v>
      </c>
      <c r="E34" s="1"/>
      <c r="F34" s="24" t="s">
        <v>48</v>
      </c>
      <c r="G34" s="28">
        <v>61</v>
      </c>
    </row>
    <row r="35" spans="1:7">
      <c r="A35" s="24" t="s">
        <v>156</v>
      </c>
      <c r="B35" s="28">
        <v>13264</v>
      </c>
      <c r="C35" s="1"/>
      <c r="D35" s="27" t="s">
        <v>29</v>
      </c>
      <c r="E35" s="1"/>
      <c r="F35" s="24" t="s">
        <v>37</v>
      </c>
      <c r="G35" s="28">
        <v>65</v>
      </c>
    </row>
    <row r="36" spans="1:7">
      <c r="A36" s="24" t="s">
        <v>157</v>
      </c>
      <c r="B36" s="28">
        <v>9584</v>
      </c>
      <c r="C36" s="1"/>
      <c r="D36" s="27" t="s">
        <v>29</v>
      </c>
      <c r="E36" s="1"/>
      <c r="F36" s="24" t="s">
        <v>38</v>
      </c>
      <c r="G36" s="28">
        <v>68</v>
      </c>
    </row>
    <row r="37" spans="1:7">
      <c r="A37" s="24" t="s">
        <v>158</v>
      </c>
      <c r="B37" s="28">
        <v>4637</v>
      </c>
      <c r="C37" s="1"/>
      <c r="D37" s="27" t="s">
        <v>29</v>
      </c>
      <c r="E37" s="1"/>
      <c r="F37" s="24" t="s">
        <v>39</v>
      </c>
      <c r="G37" s="28">
        <v>79</v>
      </c>
    </row>
    <row r="38" spans="1:7">
      <c r="A38" s="24" t="s">
        <v>159</v>
      </c>
      <c r="B38" s="28">
        <v>6221</v>
      </c>
      <c r="C38" s="1"/>
      <c r="D38" s="27" t="s">
        <v>29</v>
      </c>
      <c r="E38" s="1"/>
      <c r="F38" s="24" t="s">
        <v>13</v>
      </c>
      <c r="G38" s="28">
        <v>95</v>
      </c>
    </row>
    <row r="39" spans="1:7">
      <c r="A39" s="24" t="s">
        <v>160</v>
      </c>
      <c r="B39" s="28">
        <v>6383</v>
      </c>
      <c r="C39" s="1"/>
      <c r="D39" s="27" t="s">
        <v>29</v>
      </c>
      <c r="E39" s="1"/>
      <c r="F39" s="24" t="s">
        <v>40</v>
      </c>
      <c r="G39" s="28">
        <v>111</v>
      </c>
    </row>
    <row r="40" spans="1:7">
      <c r="A40" s="24" t="s">
        <v>161</v>
      </c>
      <c r="B40" s="28">
        <v>8727</v>
      </c>
      <c r="C40" s="1"/>
      <c r="D40" s="27" t="s">
        <v>29</v>
      </c>
      <c r="E40" s="1"/>
      <c r="F40" s="24" t="s">
        <v>41</v>
      </c>
      <c r="G40" s="28">
        <v>128</v>
      </c>
    </row>
    <row r="41" spans="1:7">
      <c r="A41" s="24" t="s">
        <v>162</v>
      </c>
      <c r="B41" s="28">
        <v>11179</v>
      </c>
      <c r="C41" s="1"/>
      <c r="D41" s="27" t="s">
        <v>29</v>
      </c>
      <c r="E41" s="1"/>
      <c r="F41" s="24" t="s">
        <v>171</v>
      </c>
      <c r="G41" s="28">
        <v>156</v>
      </c>
    </row>
    <row r="42" spans="1:7">
      <c r="A42" s="24" t="s">
        <v>163</v>
      </c>
      <c r="B42" s="28">
        <v>8840</v>
      </c>
      <c r="C42" s="1"/>
      <c r="D42" s="27" t="s">
        <v>29</v>
      </c>
      <c r="E42" s="1"/>
      <c r="F42" s="24" t="s">
        <v>234</v>
      </c>
      <c r="G42" s="28">
        <v>147</v>
      </c>
    </row>
    <row r="43" spans="1:7">
      <c r="A43" s="24"/>
      <c r="B43" s="28"/>
      <c r="C43" s="1"/>
      <c r="D43" s="27"/>
      <c r="E43" s="1"/>
      <c r="F43" s="24" t="s">
        <v>235</v>
      </c>
      <c r="G43" s="28">
        <v>108</v>
      </c>
    </row>
    <row r="44" spans="1:7">
      <c r="A44" s="86" t="s">
        <v>125</v>
      </c>
      <c r="B44" s="28"/>
      <c r="C44" s="1"/>
      <c r="D44" s="27" t="s">
        <v>29</v>
      </c>
      <c r="E44" s="1"/>
      <c r="F44" s="24" t="s">
        <v>73</v>
      </c>
      <c r="G44" s="30">
        <v>34</v>
      </c>
    </row>
    <row r="45" spans="1:7">
      <c r="A45" s="95" t="s">
        <v>245</v>
      </c>
      <c r="B45" s="28">
        <v>12515</v>
      </c>
      <c r="C45" s="1"/>
      <c r="D45" s="27" t="s">
        <v>29</v>
      </c>
      <c r="E45" s="1"/>
      <c r="F45" s="26" t="s">
        <v>74</v>
      </c>
      <c r="G45" s="31">
        <v>37</v>
      </c>
    </row>
    <row r="46" spans="1:7">
      <c r="A46" s="24" t="s">
        <v>242</v>
      </c>
      <c r="B46" s="33">
        <v>23206</v>
      </c>
      <c r="C46" s="1"/>
      <c r="D46" s="27" t="s">
        <v>29</v>
      </c>
      <c r="E46" s="1"/>
      <c r="F46" s="26" t="s">
        <v>75</v>
      </c>
      <c r="G46" s="31">
        <v>39</v>
      </c>
    </row>
    <row r="47" spans="1:7">
      <c r="A47" s="24" t="s">
        <v>135</v>
      </c>
      <c r="B47" s="28">
        <v>17217</v>
      </c>
      <c r="C47" s="1"/>
      <c r="D47" s="27" t="s">
        <v>29</v>
      </c>
      <c r="E47" s="1"/>
      <c r="F47" s="26" t="s">
        <v>76</v>
      </c>
      <c r="G47" s="31">
        <v>42</v>
      </c>
    </row>
    <row r="48" spans="1:7">
      <c r="A48" s="24" t="s">
        <v>243</v>
      </c>
      <c r="B48" s="28">
        <v>15853</v>
      </c>
      <c r="C48" s="1"/>
      <c r="D48" s="27" t="s">
        <v>29</v>
      </c>
      <c r="E48" s="1"/>
      <c r="F48" s="26" t="s">
        <v>77</v>
      </c>
      <c r="G48" s="31">
        <v>45</v>
      </c>
    </row>
    <row r="49" spans="1:7">
      <c r="A49" s="24" t="s">
        <v>244</v>
      </c>
      <c r="B49" s="28">
        <v>11019</v>
      </c>
      <c r="C49" s="1"/>
      <c r="D49" s="27" t="s">
        <v>29</v>
      </c>
      <c r="E49" s="1"/>
      <c r="F49" s="26" t="s">
        <v>78</v>
      </c>
      <c r="G49" s="31">
        <v>47</v>
      </c>
    </row>
    <row r="50" spans="1:7">
      <c r="A50" s="24"/>
      <c r="B50" s="28"/>
      <c r="C50" s="9"/>
      <c r="D50" s="27" t="s">
        <v>29</v>
      </c>
      <c r="E50" s="1"/>
      <c r="F50" s="26" t="s">
        <v>79</v>
      </c>
      <c r="G50" s="31">
        <v>50</v>
      </c>
    </row>
    <row r="51" spans="1:7">
      <c r="A51" s="24"/>
      <c r="B51" s="29"/>
      <c r="C51" s="9"/>
      <c r="E51" s="1"/>
      <c r="F51" s="26" t="s">
        <v>80</v>
      </c>
      <c r="G51" s="31">
        <v>52</v>
      </c>
    </row>
    <row r="52" spans="1:7">
      <c r="A52" s="86" t="s">
        <v>126</v>
      </c>
      <c r="B52" s="28"/>
      <c r="C52" s="9"/>
      <c r="E52" s="1"/>
      <c r="F52" s="26" t="s">
        <v>81</v>
      </c>
      <c r="G52" s="31">
        <v>54</v>
      </c>
    </row>
    <row r="53" spans="1:7">
      <c r="A53" s="95" t="s">
        <v>315</v>
      </c>
      <c r="B53" s="28">
        <v>136</v>
      </c>
      <c r="C53" s="9"/>
      <c r="D53" s="9" t="s">
        <v>7</v>
      </c>
      <c r="E53" s="1"/>
      <c r="F53" s="26" t="s">
        <v>82</v>
      </c>
      <c r="G53" s="31">
        <v>57</v>
      </c>
    </row>
    <row r="54" spans="1:7">
      <c r="A54" s="95" t="s">
        <v>316</v>
      </c>
      <c r="B54" s="28">
        <v>149</v>
      </c>
      <c r="C54" s="9"/>
      <c r="D54" s="9" t="s">
        <v>7</v>
      </c>
      <c r="E54" s="1"/>
      <c r="F54" s="26" t="s">
        <v>83</v>
      </c>
      <c r="G54" s="31">
        <v>59</v>
      </c>
    </row>
    <row r="55" spans="1:7">
      <c r="A55" s="95" t="s">
        <v>317</v>
      </c>
      <c r="B55" s="28">
        <v>371</v>
      </c>
      <c r="C55" s="9"/>
      <c r="D55" s="9" t="s">
        <v>7</v>
      </c>
      <c r="E55" s="1"/>
      <c r="F55" s="26" t="s">
        <v>85</v>
      </c>
      <c r="G55" s="31">
        <v>61</v>
      </c>
    </row>
    <row r="56" spans="1:7">
      <c r="A56" s="95" t="s">
        <v>318</v>
      </c>
      <c r="B56" s="28">
        <v>259</v>
      </c>
      <c r="C56" s="9"/>
      <c r="D56" s="9" t="s">
        <v>7</v>
      </c>
      <c r="E56" s="1"/>
      <c r="F56" s="26" t="s">
        <v>86</v>
      </c>
      <c r="G56" s="31">
        <v>63</v>
      </c>
    </row>
    <row r="57" spans="1:7">
      <c r="A57" s="95" t="s">
        <v>319</v>
      </c>
      <c r="B57" s="28">
        <v>296</v>
      </c>
      <c r="C57" s="9"/>
      <c r="D57" s="9" t="s">
        <v>7</v>
      </c>
      <c r="E57" s="1"/>
      <c r="F57" s="26" t="s">
        <v>87</v>
      </c>
      <c r="G57" s="31">
        <v>65</v>
      </c>
    </row>
    <row r="58" spans="1:7">
      <c r="A58" s="95" t="s">
        <v>320</v>
      </c>
      <c r="B58" s="28">
        <v>150</v>
      </c>
      <c r="C58" s="9"/>
      <c r="D58" s="9" t="s">
        <v>7</v>
      </c>
      <c r="E58" s="1"/>
      <c r="F58" s="26" t="s">
        <v>309</v>
      </c>
      <c r="G58" s="31">
        <v>0</v>
      </c>
    </row>
    <row r="59" spans="1:7">
      <c r="A59" s="95" t="s">
        <v>239</v>
      </c>
      <c r="B59" s="28">
        <v>288</v>
      </c>
      <c r="C59" s="9"/>
      <c r="D59" s="9" t="s">
        <v>7</v>
      </c>
      <c r="E59" s="1"/>
    </row>
    <row r="60" spans="1:7">
      <c r="A60" s="95" t="s">
        <v>305</v>
      </c>
      <c r="B60" s="28">
        <v>79</v>
      </c>
      <c r="C60" s="9"/>
      <c r="D60" s="9" t="s">
        <v>7</v>
      </c>
      <c r="E60" s="1"/>
      <c r="F60" s="1"/>
      <c r="G60" s="1"/>
    </row>
    <row r="61" spans="1:7">
      <c r="A61" s="95" t="s">
        <v>136</v>
      </c>
      <c r="B61" s="28">
        <v>48</v>
      </c>
      <c r="C61" s="9"/>
      <c r="D61" s="9" t="s">
        <v>7</v>
      </c>
      <c r="E61" s="1"/>
      <c r="F61" s="1"/>
      <c r="G61" s="1"/>
    </row>
    <row r="62" spans="1:7">
      <c r="A62" s="95" t="s">
        <v>90</v>
      </c>
      <c r="B62" s="28">
        <v>81</v>
      </c>
      <c r="C62" s="9"/>
      <c r="D62" s="9" t="s">
        <v>7</v>
      </c>
      <c r="E62" s="1"/>
      <c r="F62" s="1"/>
      <c r="G62" s="1"/>
    </row>
    <row r="63" spans="1:7">
      <c r="A63" s="95" t="s">
        <v>88</v>
      </c>
      <c r="B63" s="28">
        <v>38</v>
      </c>
      <c r="C63" s="9"/>
      <c r="D63" s="9" t="s">
        <v>7</v>
      </c>
      <c r="E63" s="1"/>
      <c r="F63" s="1"/>
      <c r="G63" s="1"/>
    </row>
    <row r="64" spans="1:7">
      <c r="A64" s="95" t="s">
        <v>321</v>
      </c>
      <c r="B64" s="28">
        <v>25</v>
      </c>
      <c r="C64" s="9"/>
      <c r="D64" s="9" t="s">
        <v>7</v>
      </c>
      <c r="E64" s="1"/>
      <c r="F64" s="1"/>
      <c r="G64" s="1"/>
    </row>
    <row r="65" spans="1:7">
      <c r="A65" s="95" t="s">
        <v>322</v>
      </c>
      <c r="B65" s="28">
        <v>88</v>
      </c>
      <c r="C65" s="9"/>
      <c r="D65" s="9" t="s">
        <v>7</v>
      </c>
      <c r="E65" s="1"/>
      <c r="F65" s="1"/>
      <c r="G65" s="1"/>
    </row>
    <row r="66" spans="1:7">
      <c r="A66" s="95" t="s">
        <v>323</v>
      </c>
      <c r="B66" s="28">
        <v>58</v>
      </c>
      <c r="C66" s="9"/>
      <c r="D66" s="9" t="s">
        <v>7</v>
      </c>
      <c r="E66" s="1"/>
      <c r="F66" s="1"/>
      <c r="G66" s="1"/>
    </row>
    <row r="67" spans="1:7">
      <c r="A67" s="95" t="s">
        <v>84</v>
      </c>
      <c r="B67" s="28">
        <v>15</v>
      </c>
      <c r="C67" s="9"/>
      <c r="D67" s="9" t="s">
        <v>7</v>
      </c>
      <c r="E67" s="1"/>
      <c r="F67" s="1"/>
      <c r="G67" s="1"/>
    </row>
    <row r="68" spans="1:7">
      <c r="A68" s="95" t="s">
        <v>324</v>
      </c>
      <c r="B68" s="28">
        <v>9</v>
      </c>
      <c r="C68" s="9"/>
      <c r="D68" s="9" t="s">
        <v>7</v>
      </c>
      <c r="E68" s="1"/>
      <c r="F68" s="1"/>
      <c r="G68" s="1"/>
    </row>
    <row r="69" spans="1:7">
      <c r="A69" s="95" t="s">
        <v>325</v>
      </c>
      <c r="B69" s="28">
        <v>14</v>
      </c>
      <c r="C69" s="9"/>
      <c r="D69" s="9" t="s">
        <v>7</v>
      </c>
      <c r="E69" s="1"/>
      <c r="F69" s="1"/>
      <c r="G69" s="1"/>
    </row>
    <row r="70" spans="1:7">
      <c r="A70" s="95" t="s">
        <v>326</v>
      </c>
      <c r="B70" s="28">
        <v>19</v>
      </c>
      <c r="C70" s="9"/>
      <c r="D70" s="9" t="s">
        <v>7</v>
      </c>
      <c r="E70" s="1"/>
      <c r="F70" s="1"/>
      <c r="G70" s="1"/>
    </row>
    <row r="71" spans="1:7">
      <c r="A71" s="95" t="s">
        <v>132</v>
      </c>
      <c r="B71" s="28">
        <v>22</v>
      </c>
      <c r="C71" s="9"/>
      <c r="D71" s="9" t="s">
        <v>7</v>
      </c>
      <c r="E71" s="1"/>
      <c r="F71" s="1"/>
      <c r="G71" s="1"/>
    </row>
    <row r="72" spans="1:7">
      <c r="A72" s="95" t="s">
        <v>327</v>
      </c>
      <c r="B72" s="28">
        <v>30</v>
      </c>
      <c r="C72" s="9"/>
      <c r="D72" s="9" t="s">
        <v>7</v>
      </c>
      <c r="E72" s="1"/>
      <c r="F72" s="1"/>
      <c r="G72" s="1"/>
    </row>
    <row r="73" spans="1:7">
      <c r="A73" s="95" t="s">
        <v>328</v>
      </c>
      <c r="B73" s="28">
        <v>4</v>
      </c>
      <c r="C73" s="9"/>
      <c r="D73" s="9" t="s">
        <v>7</v>
      </c>
      <c r="E73" s="1"/>
      <c r="F73" s="1"/>
      <c r="G73" s="1"/>
    </row>
    <row r="74" spans="1:7">
      <c r="A74" s="95" t="s">
        <v>329</v>
      </c>
      <c r="B74" s="28">
        <v>5</v>
      </c>
      <c r="C74" s="9"/>
      <c r="D74" s="9" t="s">
        <v>7</v>
      </c>
      <c r="E74" s="1"/>
      <c r="F74" s="1"/>
      <c r="G74" s="1"/>
    </row>
    <row r="75" spans="1:7">
      <c r="A75" s="95" t="s">
        <v>344</v>
      </c>
      <c r="B75" s="28">
        <v>3</v>
      </c>
      <c r="C75" s="9"/>
      <c r="D75" s="9" t="s">
        <v>7</v>
      </c>
      <c r="E75" s="1"/>
      <c r="F75" s="1"/>
      <c r="G75" s="1"/>
    </row>
    <row r="76" spans="1:7">
      <c r="A76" s="24" t="s">
        <v>330</v>
      </c>
      <c r="B76" s="28">
        <v>3</v>
      </c>
      <c r="C76" s="1"/>
      <c r="D76" s="9" t="s">
        <v>7</v>
      </c>
      <c r="E76" s="1"/>
      <c r="F76" s="1"/>
      <c r="G76" s="1"/>
    </row>
    <row r="77" spans="1:7">
      <c r="A77" s="24" t="s">
        <v>237</v>
      </c>
      <c r="B77" s="33">
        <v>2</v>
      </c>
      <c r="C77" s="1"/>
      <c r="D77" s="9" t="s">
        <v>7</v>
      </c>
      <c r="E77" s="1"/>
      <c r="F77" s="1"/>
      <c r="G77" s="1"/>
    </row>
    <row r="78" spans="1:7">
      <c r="A78" s="24" t="s">
        <v>238</v>
      </c>
      <c r="B78" s="33">
        <v>5</v>
      </c>
      <c r="C78" s="1"/>
      <c r="D78" s="9" t="s">
        <v>7</v>
      </c>
      <c r="E78" s="1"/>
      <c r="F78" s="1"/>
      <c r="G78" s="1"/>
    </row>
    <row r="79" spans="1:7">
      <c r="A79" s="24" t="s">
        <v>331</v>
      </c>
      <c r="B79" s="28">
        <v>12</v>
      </c>
      <c r="C79" s="1"/>
      <c r="D79" s="9" t="s">
        <v>7</v>
      </c>
      <c r="E79" s="1"/>
      <c r="F79" s="1"/>
      <c r="G79" s="1"/>
    </row>
    <row r="80" spans="1:7">
      <c r="A80" s="24" t="s">
        <v>332</v>
      </c>
      <c r="B80" s="28">
        <v>73</v>
      </c>
      <c r="C80" s="1"/>
      <c r="D80" s="9" t="s">
        <v>7</v>
      </c>
      <c r="E80" s="1"/>
      <c r="F80" s="1"/>
      <c r="G80" s="1"/>
    </row>
    <row r="81" spans="1:7">
      <c r="A81" s="24" t="s">
        <v>333</v>
      </c>
      <c r="B81" s="28">
        <v>102</v>
      </c>
      <c r="C81" s="1"/>
      <c r="D81" s="9" t="s">
        <v>7</v>
      </c>
      <c r="E81" s="1"/>
      <c r="F81" s="1"/>
      <c r="G81" s="1"/>
    </row>
    <row r="82" spans="1:7">
      <c r="A82" s="24" t="s">
        <v>240</v>
      </c>
      <c r="B82" s="28">
        <v>8</v>
      </c>
      <c r="C82" s="1"/>
      <c r="D82" s="9" t="s">
        <v>7</v>
      </c>
      <c r="E82" s="1"/>
      <c r="F82" s="1"/>
      <c r="G82" s="1"/>
    </row>
    <row r="83" spans="1:7">
      <c r="A83" s="24" t="s">
        <v>236</v>
      </c>
      <c r="B83" s="28">
        <v>13</v>
      </c>
      <c r="C83" s="1"/>
      <c r="D83" s="9" t="s">
        <v>7</v>
      </c>
      <c r="E83" s="1"/>
      <c r="F83" s="1"/>
      <c r="G83" s="1"/>
    </row>
    <row r="84" spans="1:7">
      <c r="A84" s="24" t="s">
        <v>241</v>
      </c>
      <c r="B84" s="28">
        <v>13</v>
      </c>
      <c r="C84" s="1"/>
      <c r="D84" s="9" t="s">
        <v>7</v>
      </c>
      <c r="E84" s="1"/>
      <c r="F84" s="1"/>
      <c r="G84" s="1"/>
    </row>
    <row r="85" spans="1:7">
      <c r="A85" s="24" t="s">
        <v>334</v>
      </c>
      <c r="B85" s="28">
        <v>17</v>
      </c>
      <c r="C85" s="9"/>
      <c r="D85" s="9" t="s">
        <v>7</v>
      </c>
      <c r="E85" s="1"/>
      <c r="F85" s="1"/>
      <c r="G85" s="1"/>
    </row>
    <row r="86" spans="1:7">
      <c r="A86" s="24" t="s">
        <v>335</v>
      </c>
      <c r="B86" s="28">
        <v>13</v>
      </c>
      <c r="C86" s="9"/>
      <c r="D86" s="9" t="s">
        <v>7</v>
      </c>
      <c r="E86" s="1"/>
      <c r="F86" s="1"/>
      <c r="G86" s="1"/>
    </row>
    <row r="87" spans="1:7">
      <c r="A87" s="24" t="s">
        <v>336</v>
      </c>
      <c r="B87" s="28">
        <v>24</v>
      </c>
      <c r="C87" s="27"/>
      <c r="D87" s="9" t="s">
        <v>7</v>
      </c>
      <c r="E87" s="1"/>
      <c r="F87" s="1"/>
      <c r="G87" s="1"/>
    </row>
    <row r="88" spans="1:7">
      <c r="A88" s="24" t="s">
        <v>337</v>
      </c>
      <c r="B88" s="28">
        <v>123</v>
      </c>
      <c r="C88" s="27"/>
      <c r="D88" s="9" t="s">
        <v>7</v>
      </c>
      <c r="E88" s="1"/>
      <c r="F88" s="1"/>
      <c r="G88" s="1"/>
    </row>
    <row r="89" spans="1:7">
      <c r="A89" s="24" t="s">
        <v>338</v>
      </c>
      <c r="B89" s="28">
        <v>40</v>
      </c>
      <c r="C89" s="27"/>
      <c r="D89" s="9" t="s">
        <v>7</v>
      </c>
      <c r="E89" s="1"/>
      <c r="F89" s="1"/>
      <c r="G89" s="1"/>
    </row>
    <row r="90" spans="1:7">
      <c r="A90" s="24" t="s">
        <v>89</v>
      </c>
      <c r="B90" s="28">
        <v>77</v>
      </c>
      <c r="C90" s="27"/>
      <c r="D90" s="9" t="s">
        <v>7</v>
      </c>
      <c r="E90" s="1"/>
      <c r="F90" s="1"/>
      <c r="G90" s="1"/>
    </row>
    <row r="91" spans="1:7">
      <c r="A91" s="24" t="s">
        <v>339</v>
      </c>
      <c r="B91" s="28">
        <v>80</v>
      </c>
      <c r="C91" s="27"/>
      <c r="D91" s="9" t="s">
        <v>7</v>
      </c>
      <c r="E91" s="1"/>
      <c r="F91" s="1"/>
      <c r="G91" s="1"/>
    </row>
    <row r="92" spans="1:7">
      <c r="A92" s="24" t="s">
        <v>340</v>
      </c>
      <c r="B92" s="28">
        <v>80</v>
      </c>
      <c r="C92" s="27"/>
      <c r="D92" s="9" t="s">
        <v>7</v>
      </c>
      <c r="E92" s="1"/>
      <c r="F92" s="1"/>
      <c r="G92" s="1"/>
    </row>
    <row r="93" spans="1:7">
      <c r="A93" s="24" t="s">
        <v>137</v>
      </c>
      <c r="B93" s="28">
        <v>15</v>
      </c>
      <c r="C93" s="27"/>
      <c r="D93" s="9" t="s">
        <v>7</v>
      </c>
      <c r="E93" s="1"/>
      <c r="F93" s="1"/>
      <c r="G93" s="1"/>
    </row>
    <row r="94" spans="1:7">
      <c r="A94" s="24" t="s">
        <v>341</v>
      </c>
      <c r="B94" s="28">
        <v>937</v>
      </c>
      <c r="C94" s="27"/>
      <c r="D94" s="9" t="s">
        <v>62</v>
      </c>
      <c r="E94" s="1"/>
      <c r="F94" s="1"/>
      <c r="G94" s="1"/>
    </row>
    <row r="95" spans="1:7">
      <c r="A95" s="24" t="s">
        <v>342</v>
      </c>
      <c r="B95" s="28">
        <v>937</v>
      </c>
      <c r="C95" s="27"/>
      <c r="D95" s="9" t="s">
        <v>62</v>
      </c>
      <c r="E95" s="1"/>
      <c r="F95" s="1"/>
      <c r="G95" s="1"/>
    </row>
    <row r="96" spans="1:7">
      <c r="A96" s="24"/>
      <c r="B96" s="28"/>
      <c r="C96" s="27"/>
      <c r="F96" s="1"/>
      <c r="G96" s="1"/>
    </row>
    <row r="97" spans="1:10">
      <c r="A97" s="400" t="s">
        <v>127</v>
      </c>
      <c r="B97" s="28"/>
      <c r="C97" s="27"/>
      <c r="D97" s="27"/>
      <c r="F97" s="1"/>
      <c r="G97" s="1"/>
    </row>
    <row r="98" spans="1:10">
      <c r="A98" s="389" t="s">
        <v>252</v>
      </c>
      <c r="B98" s="390">
        <v>0.17399999999999999</v>
      </c>
      <c r="C98" s="401"/>
      <c r="D98" s="392" t="s">
        <v>31</v>
      </c>
      <c r="F98" s="1"/>
      <c r="G98" s="1"/>
    </row>
    <row r="99" spans="1:10">
      <c r="A99" s="393" t="s">
        <v>253</v>
      </c>
      <c r="B99" s="402"/>
      <c r="C99" s="399">
        <v>8.3699999999999992</v>
      </c>
      <c r="D99" s="396" t="s">
        <v>49</v>
      </c>
      <c r="F99" s="1"/>
      <c r="G99" s="1"/>
    </row>
    <row r="100" spans="1:10">
      <c r="A100" s="389" t="s">
        <v>254</v>
      </c>
      <c r="B100" s="390">
        <v>0.13100000000000001</v>
      </c>
      <c r="C100" s="398"/>
      <c r="D100" s="392" t="s">
        <v>31</v>
      </c>
    </row>
    <row r="101" spans="1:10">
      <c r="A101" s="393" t="s">
        <v>255</v>
      </c>
      <c r="B101" s="394"/>
      <c r="C101" s="399">
        <v>7.06</v>
      </c>
      <c r="D101" s="396" t="s">
        <v>49</v>
      </c>
    </row>
    <row r="102" spans="1:10">
      <c r="A102" s="389" t="s">
        <v>256</v>
      </c>
      <c r="B102" s="390">
        <v>0.123</v>
      </c>
      <c r="C102" s="398"/>
      <c r="D102" s="392" t="s">
        <v>31</v>
      </c>
    </row>
    <row r="103" spans="1:10">
      <c r="A103" s="393" t="s">
        <v>257</v>
      </c>
      <c r="B103" s="394"/>
      <c r="C103" s="399">
        <v>6.17</v>
      </c>
      <c r="D103" s="396" t="s">
        <v>49</v>
      </c>
    </row>
    <row r="104" spans="1:10">
      <c r="A104" s="389" t="s">
        <v>258</v>
      </c>
      <c r="B104" s="390">
        <v>0.27500000000000002</v>
      </c>
      <c r="C104" s="398"/>
      <c r="D104" s="392" t="s">
        <v>31</v>
      </c>
    </row>
    <row r="105" spans="1:10">
      <c r="A105" s="393" t="s">
        <v>259</v>
      </c>
      <c r="B105" s="394"/>
      <c r="C105" s="399">
        <v>8.9700000000000006</v>
      </c>
      <c r="D105" s="396" t="s">
        <v>49</v>
      </c>
    </row>
    <row r="106" spans="1:10">
      <c r="A106" s="389" t="s">
        <v>277</v>
      </c>
      <c r="B106" s="390">
        <v>0.21099999999999999</v>
      </c>
      <c r="C106" s="397"/>
      <c r="D106" s="392" t="s">
        <v>31</v>
      </c>
    </row>
    <row r="107" spans="1:10">
      <c r="A107" s="393" t="s">
        <v>278</v>
      </c>
      <c r="B107" s="394"/>
      <c r="C107" s="395">
        <v>10.27</v>
      </c>
      <c r="D107" s="396" t="s">
        <v>49</v>
      </c>
    </row>
    <row r="108" spans="1:10">
      <c r="A108" s="389" t="s">
        <v>283</v>
      </c>
      <c r="B108" s="390">
        <v>0.20699999999999999</v>
      </c>
      <c r="C108" s="391"/>
      <c r="D108" s="392" t="s">
        <v>31</v>
      </c>
    </row>
    <row r="109" spans="1:10">
      <c r="A109" s="393" t="s">
        <v>284</v>
      </c>
      <c r="B109" s="394"/>
      <c r="C109" s="395">
        <v>8.6300000000000008</v>
      </c>
      <c r="D109" s="396" t="s">
        <v>49</v>
      </c>
    </row>
    <row r="110" spans="1:10">
      <c r="A110" s="389" t="s">
        <v>279</v>
      </c>
      <c r="B110" s="403">
        <v>0.16300000000000001</v>
      </c>
      <c r="C110" s="391"/>
      <c r="D110" s="392" t="s">
        <v>31</v>
      </c>
      <c r="J110" s="412"/>
    </row>
    <row r="111" spans="1:10">
      <c r="A111" s="393" t="s">
        <v>280</v>
      </c>
      <c r="B111" s="404"/>
      <c r="C111" s="395">
        <v>8.1300000000000008</v>
      </c>
      <c r="D111" s="396" t="s">
        <v>49</v>
      </c>
      <c r="J111" s="412"/>
    </row>
    <row r="112" spans="1:10">
      <c r="A112" s="389" t="s">
        <v>263</v>
      </c>
      <c r="B112" s="403">
        <v>0.31</v>
      </c>
      <c r="C112" s="391"/>
      <c r="D112" s="392" t="s">
        <v>31</v>
      </c>
      <c r="J112" s="412"/>
    </row>
    <row r="113" spans="1:10">
      <c r="A113" s="393" t="s">
        <v>264</v>
      </c>
      <c r="B113" s="404"/>
      <c r="C113" s="395">
        <v>9.1999999999999993</v>
      </c>
      <c r="D113" s="396" t="s">
        <v>49</v>
      </c>
      <c r="J113" s="412"/>
    </row>
    <row r="114" spans="1:10">
      <c r="A114" s="389" t="s">
        <v>281</v>
      </c>
      <c r="B114" s="403">
        <v>0.26500000000000001</v>
      </c>
      <c r="C114" s="391"/>
      <c r="D114" s="392" t="s">
        <v>31</v>
      </c>
      <c r="J114" s="412"/>
    </row>
    <row r="115" spans="1:10">
      <c r="A115" s="393" t="s">
        <v>282</v>
      </c>
      <c r="B115" s="404"/>
      <c r="C115" s="395">
        <v>6.83</v>
      </c>
      <c r="D115" s="396" t="s">
        <v>49</v>
      </c>
      <c r="J115" s="412"/>
    </row>
    <row r="116" spans="1:10">
      <c r="A116" s="389" t="s">
        <v>285</v>
      </c>
      <c r="B116" s="403">
        <v>0.249</v>
      </c>
      <c r="C116" s="391"/>
      <c r="D116" s="392" t="s">
        <v>31</v>
      </c>
    </row>
    <row r="117" spans="1:10">
      <c r="A117" s="405" t="s">
        <v>286</v>
      </c>
      <c r="B117" s="406"/>
      <c r="C117" s="407">
        <v>8.43</v>
      </c>
      <c r="D117" s="396" t="s">
        <v>49</v>
      </c>
    </row>
    <row r="118" spans="1:10">
      <c r="A118" s="389" t="s">
        <v>273</v>
      </c>
      <c r="B118" s="390">
        <v>0.26400000000000001</v>
      </c>
      <c r="C118" s="391"/>
      <c r="D118" s="392" t="s">
        <v>31</v>
      </c>
    </row>
    <row r="119" spans="1:10">
      <c r="A119" s="393" t="s">
        <v>274</v>
      </c>
      <c r="B119" s="394"/>
      <c r="C119" s="395">
        <v>6.33</v>
      </c>
      <c r="D119" s="396" t="s">
        <v>49</v>
      </c>
    </row>
    <row r="120" spans="1:10">
      <c r="A120" s="408" t="s">
        <v>275</v>
      </c>
      <c r="B120" s="409">
        <v>0.3</v>
      </c>
      <c r="C120" s="410"/>
      <c r="D120" s="392" t="s">
        <v>31</v>
      </c>
    </row>
    <row r="121" spans="1:10">
      <c r="A121" s="405" t="s">
        <v>276</v>
      </c>
      <c r="B121" s="406"/>
      <c r="C121" s="407">
        <v>7.6</v>
      </c>
      <c r="D121" s="396" t="s">
        <v>49</v>
      </c>
    </row>
    <row r="122" spans="1:10">
      <c r="A122" s="408" t="s">
        <v>271</v>
      </c>
      <c r="B122" s="409">
        <v>0.252</v>
      </c>
      <c r="C122" s="410"/>
      <c r="D122" s="392" t="s">
        <v>31</v>
      </c>
    </row>
    <row r="123" spans="1:10">
      <c r="A123" s="405" t="s">
        <v>272</v>
      </c>
      <c r="B123" s="406"/>
      <c r="C123" s="407">
        <v>5.37</v>
      </c>
      <c r="D123" s="396" t="s">
        <v>49</v>
      </c>
    </row>
    <row r="124" spans="1:10">
      <c r="A124" s="408" t="s">
        <v>270</v>
      </c>
      <c r="B124" s="409">
        <v>0.248</v>
      </c>
      <c r="C124" s="410"/>
      <c r="D124" s="392" t="s">
        <v>31</v>
      </c>
    </row>
    <row r="125" spans="1:10">
      <c r="A125" s="405" t="s">
        <v>269</v>
      </c>
      <c r="B125" s="406"/>
      <c r="C125" s="407">
        <v>5.57</v>
      </c>
      <c r="D125" s="411" t="s">
        <v>49</v>
      </c>
    </row>
    <row r="126" spans="1:10">
      <c r="A126" s="408" t="s">
        <v>265</v>
      </c>
      <c r="B126" s="409">
        <v>0.33600000000000002</v>
      </c>
      <c r="C126" s="410"/>
      <c r="D126" s="392" t="s">
        <v>31</v>
      </c>
    </row>
    <row r="127" spans="1:10">
      <c r="A127" s="405" t="s">
        <v>266</v>
      </c>
      <c r="B127" s="406"/>
      <c r="C127" s="407">
        <v>7.47</v>
      </c>
      <c r="D127" s="396" t="s">
        <v>49</v>
      </c>
    </row>
    <row r="128" spans="1:10">
      <c r="A128" s="408" t="s">
        <v>267</v>
      </c>
      <c r="B128" s="409">
        <v>0.32</v>
      </c>
      <c r="C128" s="410"/>
      <c r="D128" s="392" t="s">
        <v>31</v>
      </c>
    </row>
    <row r="129" spans="1:4">
      <c r="A129" s="405" t="s">
        <v>268</v>
      </c>
      <c r="B129" s="406"/>
      <c r="C129" s="407">
        <v>7.73</v>
      </c>
      <c r="D129" s="411" t="s">
        <v>49</v>
      </c>
    </row>
    <row r="130" spans="1:4">
      <c r="D130" s="34"/>
    </row>
    <row r="131" spans="1:4">
      <c r="D131" s="34"/>
    </row>
    <row r="132" spans="1:4">
      <c r="D132" s="34"/>
    </row>
    <row r="133" spans="1:4">
      <c r="D133" s="34"/>
    </row>
    <row r="134" spans="1:4">
      <c r="D134" s="34"/>
    </row>
    <row r="135" spans="1:4">
      <c r="D135" s="34"/>
    </row>
    <row r="136" spans="1:4">
      <c r="D136" s="34"/>
    </row>
    <row r="137" spans="1:4">
      <c r="D137" s="34"/>
    </row>
    <row r="138" spans="1:4">
      <c r="D138" s="34"/>
    </row>
    <row r="139" spans="1:4">
      <c r="D139"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Hildebrand, Robert N CIV</cp:lastModifiedBy>
  <cp:lastPrinted>2020-03-22T23:32:55Z</cp:lastPrinted>
  <dcterms:created xsi:type="dcterms:W3CDTF">1997-08-18T12:15:12Z</dcterms:created>
  <dcterms:modified xsi:type="dcterms:W3CDTF">2020-07-24T13:57:05Z</dcterms:modified>
</cp:coreProperties>
</file>