
<file path=[Content_Types].xml><?xml version="1.0" encoding="utf-8"?>
<Types xmlns="http://schemas.openxmlformats.org/package/2006/content-types">
  <Default Extension="bin" ContentType="application/vnd.openxmlformats-officedocument.spreadsheetml.printerSettings"/>
  <Default Extension="gif" ContentType="image/gif"/>
  <Default Extension="jfif" ContentType="image/jpeg"/>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9.xml" ContentType="application/vnd.openxmlformats-officedocument.spreadsheetml.comments+xml"/>
  <Override PartName="/xl/drawings/drawing20.xml" ContentType="application/vnd.openxmlformats-officedocument.drawing+xml"/>
  <Override PartName="/xl/comments10.xml" ContentType="application/vnd.openxmlformats-officedocument.spreadsheetml.comments+xml"/>
  <Override PartName="/xl/drawings/drawing21.xml" ContentType="application/vnd.openxmlformats-officedocument.drawing+xml"/>
  <Override PartName="/xl/comments11.xml" ContentType="application/vnd.openxmlformats-officedocument.spreadsheetml.comments+xml"/>
  <Override PartName="/xl/drawings/drawing22.xml" ContentType="application/vnd.openxmlformats-officedocument.drawing+xml"/>
  <Override PartName="/xl/comments12.xml" ContentType="application/vnd.openxmlformats-officedocument.spreadsheetml.comments+xml"/>
  <Override PartName="/xl/drawings/drawing23.xml" ContentType="application/vnd.openxmlformats-officedocument.drawing+xml"/>
  <Override PartName="/xl/comments13.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comments14.xml" ContentType="application/vnd.openxmlformats-officedocument.spreadsheetml.comments+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codeName="{B6124F1A-AFFB-F854-7757-9A1D4C6FC43C}"/>
  <workbookPr codeName="ThisWorkbook"/>
  <mc:AlternateContent xmlns:mc="http://schemas.openxmlformats.org/markup-compatibility/2006">
    <mc:Choice Requires="x15">
      <x15ac:absPath xmlns:x15ac="http://schemas.microsoft.com/office/spreadsheetml/2010/11/ac" url="C:\Users\Gary Jensen\OneDrive\Documents\"/>
    </mc:Choice>
  </mc:AlternateContent>
  <xr:revisionPtr revIDLastSave="0" documentId="8_{09678EC9-3E28-473D-9608-1C3585C23BCA}" xr6:coauthVersionLast="47" xr6:coauthVersionMax="47" xr10:uidLastSave="{00000000-0000-0000-0000-000000000000}"/>
  <bookViews>
    <workbookView xWindow="28680" yWindow="-120" windowWidth="29040" windowHeight="15840" xr2:uid="{00000000-000D-0000-FFFF-FFFF00000000}"/>
  </bookViews>
  <sheets>
    <sheet name="Introduction" sheetId="16" r:id="rId1"/>
    <sheet name="Instructions-DataEntry" sheetId="2" r:id="rId2"/>
    <sheet name="DataStorage" sheetId="15" state="veryHidden" r:id="rId3"/>
    <sheet name="XpndQtr1" sheetId="9" r:id="rId4"/>
    <sheet name="XpndQtr2" sheetId="10" r:id="rId5"/>
    <sheet name="XpndQtr3" sheetId="11" r:id="rId6"/>
    <sheet name="XpndQtr4" sheetId="12" r:id="rId7"/>
    <sheet name="XpndFinal" sheetId="13" r:id="rId8"/>
    <sheet name="XpndCumulative" sheetId="14" r:id="rId9"/>
    <sheet name="ErrorChkQ1" sheetId="17" r:id="rId10"/>
    <sheet name="ErrorChkQ2" sheetId="18" r:id="rId11"/>
    <sheet name="ErrorChkQ3" sheetId="19" r:id="rId12"/>
    <sheet name="ErrorChkQ4" sheetId="20" r:id="rId13"/>
    <sheet name="ErrorChkFinal" sheetId="21" r:id="rId14"/>
    <sheet name="SF425Qtr1" sheetId="22" r:id="rId15"/>
    <sheet name="SF425Qtr2" sheetId="23" r:id="rId16"/>
    <sheet name="SF425Qtr3" sheetId="24" r:id="rId17"/>
    <sheet name="SF425Qtr4" sheetId="25" r:id="rId18"/>
    <sheet name="SF425Final" sheetId="26" r:id="rId19"/>
    <sheet name="SF270Qtr1" sheetId="32" state="veryHidden" r:id="rId20"/>
    <sheet name="SF270Qtr2" sheetId="29" state="veryHidden" r:id="rId21"/>
    <sheet name="SF270Qtr3" sheetId="30" state="veryHidden" r:id="rId22"/>
    <sheet name="SF270Qtr4" sheetId="31" state="veryHidden" r:id="rId23"/>
    <sheet name="SF270Final" sheetId="33" state="veryHidden" r:id="rId24"/>
    <sheet name="NavigationSheet" sheetId="4" r:id="rId25"/>
    <sheet name="Payments" sheetId="27" r:id="rId26"/>
    <sheet name="Help" sheetId="6" state="veryHidden" r:id="rId27"/>
    <sheet name="Set-Up" sheetId="3" r:id="rId28"/>
    <sheet name="Museum" sheetId="34" state="veryHidden" r:id="rId29"/>
  </sheets>
  <definedNames>
    <definedName name="Data2" localSheetId="9">'Instructions-DataEntry'!$AB$2:$BA$57</definedName>
    <definedName name="Data2">DataStorage!$A$2:$AA$57</definedName>
    <definedName name="_xlnm.Print_Area" localSheetId="13">ErrorChkFinal!$C$95:$K$125</definedName>
    <definedName name="_xlnm.Print_Area" localSheetId="9">ErrorChkQ1!$C$95:$K$125</definedName>
    <definedName name="_xlnm.Print_Area" localSheetId="10">ErrorChkQ2!$C$95:$K$125</definedName>
    <definedName name="_xlnm.Print_Area" localSheetId="11">ErrorChkQ3!$C$95:$K$125</definedName>
    <definedName name="_xlnm.Print_Area" localSheetId="12">ErrorChkQ4!$C$95:$K$125</definedName>
    <definedName name="_xlnm.Print_Area" localSheetId="25">Payments!$A$202:$F$227</definedName>
    <definedName name="_xlnm.Print_Area" localSheetId="23">SF270Final!$A$2:$K$60</definedName>
    <definedName name="_xlnm.Print_Area" localSheetId="19">SF270Qtr1!$A$2:$K$60</definedName>
    <definedName name="_xlnm.Print_Area" localSheetId="20">SF270Qtr2!$A$2:$K$60</definedName>
    <definedName name="_xlnm.Print_Area" localSheetId="21">SF270Qtr3!$A$2:$K$60</definedName>
    <definedName name="_xlnm.Print_Area" localSheetId="22">SF270Qtr4!$A$2:$K$60</definedName>
    <definedName name="_xlnm.Print_Area" localSheetId="18">SF425Final!$A$1:$BO$63</definedName>
    <definedName name="_xlnm.Print_Area" localSheetId="14">SF425Qtr1!$A$1:$BO$63</definedName>
    <definedName name="_xlnm.Print_Area" localSheetId="15">SF425Qtr2!$A$1:$BO$63</definedName>
    <definedName name="_xlnm.Print_Area" localSheetId="16">SF425Qtr3!$A$1:$BO$63</definedName>
    <definedName name="_xlnm.Print_Area" localSheetId="17">SF425Qtr4!$A$1:$BO$63</definedName>
    <definedName name="_xlnm.Print_Area" localSheetId="8">XpndCumulative!$A$101:$H$119</definedName>
    <definedName name="_xlnm.Print_Area" localSheetId="7">XpndFinal!$A$101:$H$119</definedName>
    <definedName name="_xlnm.Print_Area" localSheetId="3">XpndQtr1!$A$101:$H$119</definedName>
    <definedName name="_xlnm.Print_Area" localSheetId="4">XpndQtr2!$A$101:$H$119</definedName>
    <definedName name="_xlnm.Print_Area" localSheetId="5">XpndQtr3!$A$101:$H$119</definedName>
    <definedName name="_xlnm.Print_Area" localSheetId="6">XpndQtr4!$A$101:$H$119</definedName>
    <definedName name="SummaryFinal" localSheetId="13">ErrorChkFinal!$G$16:$K$39</definedName>
    <definedName name="SummaryQ1" localSheetId="9">ErrorChkQ1!$G$16:$K$39</definedName>
    <definedName name="SummaryQ2" localSheetId="10">ErrorChkQ2!$G$16:$K$39</definedName>
    <definedName name="SummaryQ3" localSheetId="11">ErrorChkQ3!$G$16:$K$39</definedName>
    <definedName name="SummaryQ4" localSheetId="12">ErrorChkQ4!$G$16:$K$39</definedName>
    <definedName name="USCGGrantCoordinators">DataStorage!$A$100:$D$155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54" i="33" l="1"/>
  <c r="I54" i="31"/>
  <c r="I54" i="30"/>
  <c r="I54" i="29"/>
  <c r="I54" i="32" l="1"/>
  <c r="AB7" i="13" l="1"/>
  <c r="AB7" i="12"/>
  <c r="AB7" i="11"/>
  <c r="AB7" i="10"/>
  <c r="G102" i="13" l="1"/>
  <c r="AB2" i="13" s="1"/>
  <c r="G102" i="12"/>
  <c r="AB2" i="12" s="1"/>
  <c r="G102" i="11"/>
  <c r="AB2" i="11" s="1"/>
  <c r="G102" i="10"/>
  <c r="AB2" i="10" s="1"/>
  <c r="G102" i="9" l="1"/>
  <c r="AV15" i="25"/>
  <c r="F224" i="27" l="1"/>
  <c r="E224" i="27"/>
  <c r="D224" i="27"/>
  <c r="F223" i="27"/>
  <c r="E223" i="27"/>
  <c r="D223" i="27"/>
  <c r="F222" i="27"/>
  <c r="E222" i="27"/>
  <c r="D222" i="27"/>
  <c r="F221" i="27"/>
  <c r="E221" i="27"/>
  <c r="D221" i="27"/>
  <c r="F220" i="27"/>
  <c r="E220" i="27"/>
  <c r="D220" i="27"/>
  <c r="F219" i="27"/>
  <c r="E219" i="27"/>
  <c r="D219" i="27"/>
  <c r="F218" i="27"/>
  <c r="E218" i="27"/>
  <c r="D218" i="27"/>
  <c r="F217" i="27"/>
  <c r="E217" i="27"/>
  <c r="D217" i="27"/>
  <c r="F216" i="27"/>
  <c r="E216" i="27"/>
  <c r="D216" i="27"/>
  <c r="F215" i="27"/>
  <c r="E215" i="27"/>
  <c r="D215" i="27"/>
  <c r="F214" i="27"/>
  <c r="E214" i="27"/>
  <c r="F213" i="27"/>
  <c r="E213" i="27"/>
  <c r="F212" i="27"/>
  <c r="E212" i="27"/>
  <c r="F211" i="27"/>
  <c r="E211" i="27"/>
  <c r="F210" i="27"/>
  <c r="E210" i="27"/>
  <c r="E4" i="27" l="1"/>
  <c r="E204" i="27" s="1"/>
  <c r="F226" i="27"/>
  <c r="A3" i="27"/>
  <c r="AT53" i="26" l="1"/>
  <c r="AT53" i="25"/>
  <c r="AT53" i="24"/>
  <c r="AT53" i="23"/>
  <c r="AX24" i="26"/>
  <c r="AV1" i="26"/>
  <c r="AX24" i="25"/>
  <c r="AV1" i="25"/>
  <c r="AX24" i="24"/>
  <c r="AV1" i="24"/>
  <c r="AX24" i="23"/>
  <c r="AV1" i="23"/>
  <c r="AV1" i="22" l="1"/>
  <c r="AT53" i="22" l="1"/>
  <c r="AX24" i="22"/>
  <c r="I19" i="21" l="1"/>
  <c r="I103" i="21" s="1"/>
  <c r="I19" i="20"/>
  <c r="I19" i="19"/>
  <c r="I103" i="19" s="1"/>
  <c r="I19" i="18"/>
  <c r="I103" i="18" s="1"/>
  <c r="I19" i="17"/>
  <c r="I103" i="17" s="1"/>
  <c r="J116" i="21"/>
  <c r="J112" i="21"/>
  <c r="G105" i="21"/>
  <c r="G103" i="21"/>
  <c r="J114" i="21"/>
  <c r="L14" i="21"/>
  <c r="C3" i="21"/>
  <c r="C2" i="21"/>
  <c r="J116" i="20"/>
  <c r="J112" i="20"/>
  <c r="G105" i="20"/>
  <c r="G103" i="20"/>
  <c r="J30" i="20"/>
  <c r="J114" i="20" s="1"/>
  <c r="I103" i="20"/>
  <c r="L14" i="20"/>
  <c r="C3" i="20"/>
  <c r="C2" i="20"/>
  <c r="C2" i="19"/>
  <c r="C3" i="19"/>
  <c r="L14" i="19"/>
  <c r="G103" i="19"/>
  <c r="G105" i="19"/>
  <c r="J112" i="19"/>
  <c r="J114" i="19"/>
  <c r="J116" i="19"/>
  <c r="J116" i="18"/>
  <c r="J112" i="18"/>
  <c r="G105" i="18"/>
  <c r="G103" i="18"/>
  <c r="J114" i="18"/>
  <c r="L14" i="18"/>
  <c r="C3" i="18"/>
  <c r="C2" i="18"/>
  <c r="J116" i="17"/>
  <c r="J112" i="17"/>
  <c r="G110" i="17"/>
  <c r="G108" i="17"/>
  <c r="G106" i="17"/>
  <c r="G105" i="17"/>
  <c r="G103" i="17"/>
  <c r="J114" i="17"/>
  <c r="L14" i="17"/>
  <c r="C3" i="17"/>
  <c r="C2" i="17"/>
  <c r="AB7" i="9"/>
  <c r="AB2" i="9"/>
  <c r="H13" i="4"/>
  <c r="H12" i="4"/>
  <c r="H11" i="4"/>
  <c r="D155" i="15"/>
  <c r="C155" i="15"/>
  <c r="D154" i="15"/>
  <c r="C154" i="15"/>
  <c r="D153" i="15"/>
  <c r="C153" i="15"/>
  <c r="D152" i="15"/>
  <c r="C152" i="15"/>
  <c r="D151" i="15"/>
  <c r="C151" i="15"/>
  <c r="D150" i="15"/>
  <c r="C150" i="15"/>
  <c r="D149" i="15"/>
  <c r="C149" i="15"/>
  <c r="D148" i="15"/>
  <c r="C148" i="15"/>
  <c r="D147" i="15"/>
  <c r="C147" i="15"/>
  <c r="D146" i="15"/>
  <c r="C146" i="15"/>
  <c r="D145" i="15"/>
  <c r="C145" i="15"/>
  <c r="D144" i="15"/>
  <c r="C144" i="15"/>
  <c r="D143" i="15"/>
  <c r="C143" i="15"/>
  <c r="D142" i="15"/>
  <c r="C142" i="15"/>
  <c r="D141" i="15"/>
  <c r="C141" i="15"/>
  <c r="D140" i="15"/>
  <c r="C140" i="15"/>
  <c r="D139" i="15"/>
  <c r="C139" i="15"/>
  <c r="D138" i="15"/>
  <c r="C138" i="15"/>
  <c r="D137" i="15"/>
  <c r="C137" i="15"/>
  <c r="D136" i="15"/>
  <c r="C136" i="15"/>
  <c r="D135" i="15"/>
  <c r="C135" i="15"/>
  <c r="D134" i="15"/>
  <c r="C134" i="15"/>
  <c r="D133" i="15"/>
  <c r="C133" i="15"/>
  <c r="D132" i="15"/>
  <c r="C132" i="15"/>
  <c r="D131" i="15"/>
  <c r="C131" i="15"/>
  <c r="D130" i="15"/>
  <c r="C130" i="15"/>
  <c r="D129" i="15"/>
  <c r="C129" i="15"/>
  <c r="D128" i="15"/>
  <c r="C128" i="15"/>
  <c r="D127" i="15"/>
  <c r="C127" i="15"/>
  <c r="D126" i="15"/>
  <c r="C126" i="15"/>
  <c r="D125" i="15"/>
  <c r="C125" i="15"/>
  <c r="D124" i="15"/>
  <c r="C124" i="15"/>
  <c r="D123" i="15"/>
  <c r="C123" i="15"/>
  <c r="D122" i="15"/>
  <c r="C122" i="15"/>
  <c r="D121" i="15"/>
  <c r="C121" i="15"/>
  <c r="D120" i="15"/>
  <c r="C120" i="15"/>
  <c r="D119" i="15"/>
  <c r="C119" i="15"/>
  <c r="D118" i="15"/>
  <c r="C118" i="15"/>
  <c r="D117" i="15"/>
  <c r="C117" i="15"/>
  <c r="D116" i="15"/>
  <c r="C116" i="15"/>
  <c r="D115" i="15"/>
  <c r="C115" i="15"/>
  <c r="D114" i="15"/>
  <c r="C114" i="15"/>
  <c r="D113" i="15"/>
  <c r="C113" i="15"/>
  <c r="D112" i="15"/>
  <c r="C112" i="15"/>
  <c r="D111" i="15"/>
  <c r="C111" i="15"/>
  <c r="D110" i="15"/>
  <c r="C110" i="15"/>
  <c r="D109" i="15"/>
  <c r="C109" i="15"/>
  <c r="D108" i="15"/>
  <c r="C108" i="15"/>
  <c r="D107" i="15"/>
  <c r="C107" i="15"/>
  <c r="D106" i="15"/>
  <c r="C106" i="15"/>
  <c r="D105" i="15"/>
  <c r="C105" i="15"/>
  <c r="D104" i="15"/>
  <c r="C104" i="15"/>
  <c r="D103" i="15"/>
  <c r="C103" i="15"/>
  <c r="D102" i="15"/>
  <c r="C102" i="15"/>
  <c r="D101" i="15"/>
  <c r="C101" i="15"/>
  <c r="D100" i="15"/>
  <c r="C100" i="15"/>
  <c r="D6" i="4" l="1"/>
  <c r="C6" i="4"/>
  <c r="B6" i="4"/>
  <c r="B18" i="3"/>
  <c r="B17" i="3"/>
  <c r="B16" i="3"/>
  <c r="H1" i="11" s="1"/>
  <c r="AS18" i="24" s="1"/>
  <c r="B15" i="3"/>
  <c r="F1" i="11" s="1"/>
  <c r="B14" i="3"/>
  <c r="B13" i="3"/>
  <c r="F1" i="10" s="1"/>
  <c r="B12" i="3"/>
  <c r="B11" i="3"/>
  <c r="B8" i="3"/>
  <c r="B7" i="3"/>
  <c r="B6" i="3"/>
  <c r="D6" i="3" s="1"/>
  <c r="B5" i="3"/>
  <c r="AF11" i="3"/>
  <c r="B9" i="3" s="1"/>
  <c r="D9" i="3" s="1"/>
  <c r="AF12" i="3"/>
  <c r="AF69" i="3"/>
  <c r="AF68" i="3"/>
  <c r="AF67" i="3"/>
  <c r="AF66" i="3"/>
  <c r="AF65" i="3"/>
  <c r="AF64" i="3"/>
  <c r="AF63" i="3"/>
  <c r="AF62" i="3"/>
  <c r="AF61" i="3"/>
  <c r="AF60" i="3"/>
  <c r="AF59" i="3"/>
  <c r="AF58" i="3"/>
  <c r="AF57" i="3"/>
  <c r="AF56" i="3"/>
  <c r="AF55" i="3"/>
  <c r="AF54" i="3"/>
  <c r="AF53" i="3"/>
  <c r="AF52" i="3"/>
  <c r="AF51" i="3"/>
  <c r="AF50" i="3"/>
  <c r="AF49" i="3"/>
  <c r="AF48" i="3"/>
  <c r="AF47" i="3"/>
  <c r="AF46" i="3"/>
  <c r="AF45" i="3"/>
  <c r="AF44" i="3"/>
  <c r="AF43" i="3"/>
  <c r="AF42" i="3"/>
  <c r="AF41" i="3"/>
  <c r="AF40" i="3"/>
  <c r="AF39" i="3"/>
  <c r="AF38" i="3"/>
  <c r="AF37" i="3"/>
  <c r="AF36" i="3"/>
  <c r="AF35" i="3"/>
  <c r="AF34" i="3"/>
  <c r="AF33" i="3"/>
  <c r="AF32" i="3"/>
  <c r="AF31" i="3"/>
  <c r="AF30" i="3"/>
  <c r="AF29" i="3"/>
  <c r="AF28" i="3"/>
  <c r="AF27" i="3"/>
  <c r="AF26" i="3"/>
  <c r="AF25" i="3"/>
  <c r="AF24" i="3"/>
  <c r="AF23" i="3"/>
  <c r="AF22" i="3"/>
  <c r="AF21" i="3"/>
  <c r="AF20" i="3"/>
  <c r="AF19" i="3"/>
  <c r="AF18" i="3"/>
  <c r="AF17" i="3"/>
  <c r="AF16" i="3"/>
  <c r="AF15" i="3"/>
  <c r="AF14" i="3"/>
  <c r="AF13" i="3"/>
  <c r="D8" i="3"/>
  <c r="D7" i="3"/>
  <c r="D5" i="3"/>
  <c r="AP3" i="3"/>
  <c r="AB8" i="13" l="1"/>
  <c r="AB9" i="13" s="1"/>
  <c r="AB8" i="10"/>
  <c r="AB9" i="10" s="1"/>
  <c r="AB8" i="12"/>
  <c r="AB9" i="12" s="1"/>
  <c r="AB8" i="11"/>
  <c r="AB9" i="11" s="1"/>
  <c r="AB8" i="9"/>
  <c r="AB9" i="9" s="1"/>
  <c r="I3" i="9" s="1"/>
  <c r="C2" i="27"/>
  <c r="A209" i="27" s="1"/>
  <c r="C19" i="17"/>
  <c r="Y18" i="25"/>
  <c r="Y18" i="23"/>
  <c r="Y18" i="26"/>
  <c r="Y18" i="24"/>
  <c r="Y18" i="22"/>
  <c r="A18" i="26"/>
  <c r="A18" i="24"/>
  <c r="A18" i="25"/>
  <c r="A18" i="23"/>
  <c r="A18" i="22"/>
  <c r="H1" i="13"/>
  <c r="AS18" i="26" s="1"/>
  <c r="F1" i="13"/>
  <c r="H1" i="12"/>
  <c r="AS18" i="25" s="1"/>
  <c r="F1" i="12"/>
  <c r="H1" i="10"/>
  <c r="AS18" i="23" s="1"/>
  <c r="G114" i="13"/>
  <c r="F114" i="13"/>
  <c r="E114" i="13"/>
  <c r="D114" i="13"/>
  <c r="C114" i="13"/>
  <c r="B114" i="13"/>
  <c r="G112" i="13"/>
  <c r="F112" i="13"/>
  <c r="E112" i="13"/>
  <c r="D112" i="13"/>
  <c r="C112" i="13"/>
  <c r="B112" i="13"/>
  <c r="G111" i="13"/>
  <c r="F111" i="13"/>
  <c r="E111" i="13"/>
  <c r="D111" i="13"/>
  <c r="C111" i="13"/>
  <c r="B111" i="13"/>
  <c r="G110" i="13"/>
  <c r="F110" i="13"/>
  <c r="E110" i="13"/>
  <c r="D110" i="13"/>
  <c r="C110" i="13"/>
  <c r="B110" i="13"/>
  <c r="G109" i="13"/>
  <c r="F109" i="13"/>
  <c r="E109" i="13"/>
  <c r="D109" i="13"/>
  <c r="C109" i="13"/>
  <c r="B109" i="13"/>
  <c r="G108" i="13"/>
  <c r="F108" i="13"/>
  <c r="E108" i="13"/>
  <c r="D108" i="13"/>
  <c r="C108" i="13"/>
  <c r="B108" i="13"/>
  <c r="G107" i="13"/>
  <c r="F107" i="13"/>
  <c r="E107" i="13"/>
  <c r="D107" i="13"/>
  <c r="C107" i="13"/>
  <c r="B107" i="13"/>
  <c r="G106" i="13"/>
  <c r="F106" i="13"/>
  <c r="E106" i="13"/>
  <c r="D106" i="13"/>
  <c r="C106" i="13"/>
  <c r="B106" i="13"/>
  <c r="G105" i="13"/>
  <c r="F105" i="13"/>
  <c r="E105" i="13"/>
  <c r="D105" i="13"/>
  <c r="C105" i="13"/>
  <c r="B105" i="13"/>
  <c r="G114" i="12"/>
  <c r="F114" i="12"/>
  <c r="E114" i="12"/>
  <c r="D114" i="12"/>
  <c r="C114" i="12"/>
  <c r="B114" i="12"/>
  <c r="G112" i="12"/>
  <c r="F112" i="12"/>
  <c r="E112" i="12"/>
  <c r="D112" i="12"/>
  <c r="C112" i="12"/>
  <c r="B112" i="12"/>
  <c r="G111" i="12"/>
  <c r="F111" i="12"/>
  <c r="E111" i="12"/>
  <c r="D111" i="12"/>
  <c r="C111" i="12"/>
  <c r="B111" i="12"/>
  <c r="G110" i="12"/>
  <c r="F110" i="12"/>
  <c r="E110" i="12"/>
  <c r="D110" i="12"/>
  <c r="C110" i="12"/>
  <c r="B110" i="12"/>
  <c r="G109" i="12"/>
  <c r="F109" i="12"/>
  <c r="E109" i="12"/>
  <c r="D109" i="12"/>
  <c r="C109" i="12"/>
  <c r="B109" i="12"/>
  <c r="G108" i="12"/>
  <c r="F108" i="12"/>
  <c r="E108" i="12"/>
  <c r="D108" i="12"/>
  <c r="C108" i="12"/>
  <c r="B108" i="12"/>
  <c r="G107" i="12"/>
  <c r="F107" i="12"/>
  <c r="E107" i="12"/>
  <c r="D107" i="12"/>
  <c r="C107" i="12"/>
  <c r="B107" i="12"/>
  <c r="G106" i="12"/>
  <c r="F106" i="12"/>
  <c r="E106" i="12"/>
  <c r="D106" i="12"/>
  <c r="C106" i="12"/>
  <c r="B106" i="12"/>
  <c r="G105" i="12"/>
  <c r="F105" i="12"/>
  <c r="E105" i="12"/>
  <c r="D105" i="12"/>
  <c r="C105" i="12"/>
  <c r="B105" i="12"/>
  <c r="G114" i="11"/>
  <c r="F114" i="11"/>
  <c r="E114" i="11"/>
  <c r="D114" i="11"/>
  <c r="C114" i="11"/>
  <c r="B114" i="11"/>
  <c r="G112" i="11"/>
  <c r="F112" i="11"/>
  <c r="E112" i="11"/>
  <c r="D112" i="11"/>
  <c r="C112" i="11"/>
  <c r="B112" i="11"/>
  <c r="G111" i="11"/>
  <c r="F111" i="11"/>
  <c r="E111" i="11"/>
  <c r="D111" i="11"/>
  <c r="C111" i="11"/>
  <c r="B111" i="11"/>
  <c r="G110" i="11"/>
  <c r="F110" i="11"/>
  <c r="E110" i="11"/>
  <c r="D110" i="11"/>
  <c r="C110" i="11"/>
  <c r="B110" i="11"/>
  <c r="G109" i="11"/>
  <c r="F109" i="11"/>
  <c r="E109" i="11"/>
  <c r="D109" i="11"/>
  <c r="C109" i="11"/>
  <c r="B109" i="11"/>
  <c r="G108" i="11"/>
  <c r="F108" i="11"/>
  <c r="E108" i="11"/>
  <c r="D108" i="11"/>
  <c r="C108" i="11"/>
  <c r="B108" i="11"/>
  <c r="G107" i="11"/>
  <c r="F107" i="11"/>
  <c r="E107" i="11"/>
  <c r="D107" i="11"/>
  <c r="C107" i="11"/>
  <c r="B107" i="11"/>
  <c r="G106" i="11"/>
  <c r="F106" i="11"/>
  <c r="E106" i="11"/>
  <c r="D106" i="11"/>
  <c r="C106" i="11"/>
  <c r="B106" i="11"/>
  <c r="G105" i="11"/>
  <c r="F105" i="11"/>
  <c r="E105" i="11"/>
  <c r="D105" i="11"/>
  <c r="C105" i="11"/>
  <c r="B105" i="11"/>
  <c r="G114" i="10"/>
  <c r="F114" i="10"/>
  <c r="E114" i="10"/>
  <c r="D114" i="10"/>
  <c r="C114" i="10"/>
  <c r="B114" i="10"/>
  <c r="G112" i="10"/>
  <c r="F112" i="10"/>
  <c r="E112" i="10"/>
  <c r="D112" i="10"/>
  <c r="C112" i="10"/>
  <c r="B112" i="10"/>
  <c r="G111" i="10"/>
  <c r="F111" i="10"/>
  <c r="E111" i="10"/>
  <c r="D111" i="10"/>
  <c r="C111" i="10"/>
  <c r="B111" i="10"/>
  <c r="G110" i="10"/>
  <c r="F110" i="10"/>
  <c r="E110" i="10"/>
  <c r="D110" i="10"/>
  <c r="C110" i="10"/>
  <c r="B110" i="10"/>
  <c r="G109" i="10"/>
  <c r="F109" i="10"/>
  <c r="E109" i="10"/>
  <c r="D109" i="10"/>
  <c r="C109" i="10"/>
  <c r="B109" i="10"/>
  <c r="G108" i="10"/>
  <c r="F108" i="10"/>
  <c r="E108" i="10"/>
  <c r="D108" i="10"/>
  <c r="C108" i="10"/>
  <c r="B108" i="10"/>
  <c r="G107" i="10"/>
  <c r="F107" i="10"/>
  <c r="E107" i="10"/>
  <c r="D107" i="10"/>
  <c r="C107" i="10"/>
  <c r="B107" i="10"/>
  <c r="G106" i="10"/>
  <c r="F106" i="10"/>
  <c r="E106" i="10"/>
  <c r="D106" i="10"/>
  <c r="C106" i="10"/>
  <c r="B106" i="10"/>
  <c r="G105" i="10"/>
  <c r="F105" i="10"/>
  <c r="E105" i="10"/>
  <c r="D105" i="10"/>
  <c r="C105" i="10"/>
  <c r="B105" i="10"/>
  <c r="I2" i="9" l="1"/>
  <c r="C19" i="21"/>
  <c r="C103" i="21" s="1"/>
  <c r="C19" i="20"/>
  <c r="C103" i="20" s="1"/>
  <c r="C19" i="19"/>
  <c r="C103" i="19" s="1"/>
  <c r="C103" i="17"/>
  <c r="C19" i="18"/>
  <c r="C103" i="18" s="1"/>
  <c r="I1" i="9"/>
  <c r="I2" i="11"/>
  <c r="I4" i="11"/>
  <c r="I3" i="11"/>
  <c r="I1" i="11"/>
  <c r="I4" i="9"/>
  <c r="I2" i="12"/>
  <c r="I4" i="12"/>
  <c r="I1" i="12"/>
  <c r="I3" i="12"/>
  <c r="I4" i="10"/>
  <c r="I1" i="10"/>
  <c r="I2" i="10"/>
  <c r="I3" i="10"/>
  <c r="I2" i="13"/>
  <c r="I1" i="13"/>
  <c r="I4" i="13"/>
  <c r="I3" i="13"/>
  <c r="E113" i="12"/>
  <c r="C113" i="10"/>
  <c r="F113" i="10"/>
  <c r="C113" i="11"/>
  <c r="F113" i="11"/>
  <c r="C113" i="12"/>
  <c r="F113" i="12"/>
  <c r="C113" i="13"/>
  <c r="F113" i="13"/>
  <c r="D113" i="10"/>
  <c r="G113" i="10"/>
  <c r="D113" i="11"/>
  <c r="G113" i="11"/>
  <c r="D113" i="12"/>
  <c r="G113" i="12"/>
  <c r="D113" i="13"/>
  <c r="G113" i="13"/>
  <c r="H105" i="10"/>
  <c r="B113" i="10"/>
  <c r="E113" i="10"/>
  <c r="H107" i="10"/>
  <c r="H108" i="10"/>
  <c r="H109" i="10"/>
  <c r="H110" i="10"/>
  <c r="H111" i="10"/>
  <c r="H112" i="10"/>
  <c r="H114" i="10"/>
  <c r="H105" i="11"/>
  <c r="B113" i="11"/>
  <c r="E113" i="11"/>
  <c r="H107" i="11"/>
  <c r="H108" i="11"/>
  <c r="H109" i="11"/>
  <c r="H110" i="11"/>
  <c r="H111" i="11"/>
  <c r="H112" i="11"/>
  <c r="H114" i="11"/>
  <c r="H105" i="12"/>
  <c r="H106" i="12"/>
  <c r="H107" i="12"/>
  <c r="H108" i="12"/>
  <c r="H109" i="12"/>
  <c r="H110" i="12"/>
  <c r="H111" i="12"/>
  <c r="H112" i="12"/>
  <c r="H114" i="12"/>
  <c r="H105" i="13"/>
  <c r="B113" i="13"/>
  <c r="E113" i="13"/>
  <c r="H107" i="13"/>
  <c r="H108" i="13"/>
  <c r="H109" i="13"/>
  <c r="H110" i="13"/>
  <c r="H111" i="13"/>
  <c r="H112" i="13"/>
  <c r="H114" i="13"/>
  <c r="H106" i="13"/>
  <c r="B113" i="12"/>
  <c r="H106" i="11"/>
  <c r="H106" i="10"/>
  <c r="G114" i="9"/>
  <c r="F114" i="9"/>
  <c r="E114" i="9"/>
  <c r="D114" i="9"/>
  <c r="C114" i="9"/>
  <c r="B114" i="9"/>
  <c r="G112" i="9"/>
  <c r="F112" i="9"/>
  <c r="E112" i="9"/>
  <c r="D112" i="9"/>
  <c r="C112" i="9"/>
  <c r="B112" i="9"/>
  <c r="G111" i="9"/>
  <c r="F111" i="9"/>
  <c r="E111" i="9"/>
  <c r="D111" i="9"/>
  <c r="C111" i="9"/>
  <c r="B111" i="9"/>
  <c r="G110" i="9"/>
  <c r="F110" i="9"/>
  <c r="E110" i="9"/>
  <c r="D110" i="9"/>
  <c r="C110" i="9"/>
  <c r="B110" i="9"/>
  <c r="G109" i="9"/>
  <c r="F109" i="9"/>
  <c r="E109" i="9"/>
  <c r="D109" i="9"/>
  <c r="C109" i="9"/>
  <c r="B109" i="9"/>
  <c r="G108" i="9"/>
  <c r="F108" i="9"/>
  <c r="E108" i="9"/>
  <c r="D108" i="9"/>
  <c r="C108" i="9"/>
  <c r="B108" i="9"/>
  <c r="G107" i="9"/>
  <c r="F107" i="9"/>
  <c r="E107" i="9"/>
  <c r="D107" i="9"/>
  <c r="C107" i="9"/>
  <c r="B107" i="9"/>
  <c r="G106" i="9"/>
  <c r="F106" i="9"/>
  <c r="E106" i="9"/>
  <c r="D106" i="9"/>
  <c r="C106" i="9"/>
  <c r="B106" i="9"/>
  <c r="G105" i="9"/>
  <c r="F105" i="9"/>
  <c r="E105" i="9"/>
  <c r="D105" i="9"/>
  <c r="C105" i="9"/>
  <c r="B105" i="9"/>
  <c r="E4" i="14"/>
  <c r="E4" i="13"/>
  <c r="E4" i="12"/>
  <c r="E4" i="11"/>
  <c r="E4" i="10"/>
  <c r="E4" i="9"/>
  <c r="G115" i="12" l="1"/>
  <c r="D115" i="11"/>
  <c r="C115" i="13"/>
  <c r="F115" i="11"/>
  <c r="C115" i="10"/>
  <c r="B115" i="11"/>
  <c r="E115" i="10"/>
  <c r="G115" i="13"/>
  <c r="G115" i="10"/>
  <c r="F115" i="13"/>
  <c r="C115" i="12"/>
  <c r="F115" i="10"/>
  <c r="B115" i="13"/>
  <c r="E115" i="11"/>
  <c r="B115" i="12"/>
  <c r="E115" i="13"/>
  <c r="B115" i="10"/>
  <c r="D115" i="13"/>
  <c r="G115" i="11"/>
  <c r="F115" i="12"/>
  <c r="C115" i="11"/>
  <c r="E115" i="12"/>
  <c r="D115" i="12"/>
  <c r="D115" i="10"/>
  <c r="H113" i="13"/>
  <c r="H113" i="12"/>
  <c r="H113" i="10"/>
  <c r="H113" i="11"/>
  <c r="B2" i="2"/>
  <c r="G203" i="16"/>
  <c r="D15" i="12" l="1"/>
  <c r="D17" i="12" s="1"/>
  <c r="C15" i="11"/>
  <c r="C15" i="13"/>
  <c r="F15" i="12"/>
  <c r="F17" i="12" s="1"/>
  <c r="B15" i="10"/>
  <c r="B17" i="10" s="1"/>
  <c r="E15" i="11"/>
  <c r="E17" i="11" s="1"/>
  <c r="C15" i="12"/>
  <c r="G15" i="13"/>
  <c r="G17" i="13" s="1"/>
  <c r="C15" i="10"/>
  <c r="D15" i="11"/>
  <c r="D17" i="11" s="1"/>
  <c r="H115" i="11"/>
  <c r="A119" i="13"/>
  <c r="D15" i="13"/>
  <c r="D17" i="13" s="1"/>
  <c r="B15" i="12"/>
  <c r="B17" i="12" s="1"/>
  <c r="F15" i="10"/>
  <c r="F17" i="10" s="1"/>
  <c r="G15" i="10"/>
  <c r="G17" i="10" s="1"/>
  <c r="B15" i="11"/>
  <c r="B17" i="11" s="1"/>
  <c r="A119" i="10"/>
  <c r="D15" i="10"/>
  <c r="D17" i="10" s="1"/>
  <c r="E15" i="12"/>
  <c r="E17" i="12" s="1"/>
  <c r="G15" i="11"/>
  <c r="G17" i="11" s="1"/>
  <c r="E15" i="13"/>
  <c r="E17" i="13" s="1"/>
  <c r="B15" i="13"/>
  <c r="B17" i="13" s="1"/>
  <c r="F15" i="13"/>
  <c r="F17" i="13" s="1"/>
  <c r="E15" i="10"/>
  <c r="E17" i="10" s="1"/>
  <c r="F15" i="11"/>
  <c r="F17" i="11" s="1"/>
  <c r="G15" i="12"/>
  <c r="G17" i="12" s="1"/>
  <c r="BB54" i="24"/>
  <c r="BB54" i="25"/>
  <c r="BB54" i="26"/>
  <c r="BB54" i="23"/>
  <c r="BB54" i="22"/>
  <c r="H115" i="10"/>
  <c r="A119" i="11"/>
  <c r="C103" i="2"/>
  <c r="E4" i="2"/>
  <c r="H115" i="13"/>
  <c r="A119" i="12"/>
  <c r="H115" i="12"/>
  <c r="E135" i="2"/>
  <c r="E130" i="2"/>
  <c r="E126" i="2"/>
  <c r="E116" i="2"/>
  <c r="E112" i="2"/>
  <c r="E105" i="2"/>
  <c r="E102" i="2"/>
  <c r="G34" i="2"/>
  <c r="F21" i="2"/>
  <c r="F19" i="2"/>
  <c r="F17" i="2"/>
  <c r="E15" i="2"/>
  <c r="F13" i="2"/>
  <c r="F11" i="2"/>
  <c r="F9" i="2"/>
  <c r="F7" i="2"/>
  <c r="F3" i="2"/>
  <c r="E138" i="2"/>
  <c r="H34" i="16" s="1"/>
  <c r="H15" i="11" l="1"/>
  <c r="X3" i="14" s="1"/>
  <c r="W3" i="14" s="1"/>
  <c r="I22" i="19"/>
  <c r="I106" i="19" s="1"/>
  <c r="C58" i="31"/>
  <c r="C58" i="29"/>
  <c r="C58" i="33"/>
  <c r="C58" i="30"/>
  <c r="C58" i="32"/>
  <c r="B18" i="29"/>
  <c r="B18" i="30"/>
  <c r="B18" i="33"/>
  <c r="B18" i="31"/>
  <c r="I22" i="20"/>
  <c r="I106" i="20" s="1"/>
  <c r="H15" i="12"/>
  <c r="X4" i="14" s="1"/>
  <c r="W4" i="14" s="1"/>
  <c r="I22" i="18"/>
  <c r="I106" i="18" s="1"/>
  <c r="H15" i="10"/>
  <c r="X2" i="14" s="1"/>
  <c r="W2" i="14" s="1"/>
  <c r="I22" i="21"/>
  <c r="I106" i="21" s="1"/>
  <c r="H15" i="13"/>
  <c r="C8" i="26"/>
  <c r="B18" i="32"/>
  <c r="F208" i="27"/>
  <c r="F8" i="27"/>
  <c r="G50" i="26"/>
  <c r="H100" i="16"/>
  <c r="E18" i="2" s="1"/>
  <c r="AX27" i="23" s="1"/>
  <c r="E5" i="27"/>
  <c r="E205" i="27" s="1"/>
  <c r="G50" i="24"/>
  <c r="G50" i="25"/>
  <c r="C8" i="24"/>
  <c r="C8" i="25"/>
  <c r="G50" i="23"/>
  <c r="G50" i="22"/>
  <c r="C8" i="22"/>
  <c r="C8" i="23"/>
  <c r="E6" i="2"/>
  <c r="E109" i="2"/>
  <c r="E120" i="2"/>
  <c r="E5" i="2"/>
  <c r="E8" i="2"/>
  <c r="E10" i="2"/>
  <c r="E12" i="2"/>
  <c r="E14" i="2"/>
  <c r="E106" i="2"/>
  <c r="E110" i="2"/>
  <c r="E114" i="2"/>
  <c r="E117" i="2"/>
  <c r="E122" i="2"/>
  <c r="E127" i="2"/>
  <c r="F15" i="2" s="1"/>
  <c r="E132" i="2"/>
  <c r="E136" i="2"/>
  <c r="E2" i="2"/>
  <c r="A227" i="27" s="1"/>
  <c r="E16" i="2"/>
  <c r="E20" i="2"/>
  <c r="E104" i="2"/>
  <c r="E108" i="2"/>
  <c r="E111" i="2"/>
  <c r="E115" i="2"/>
  <c r="E118" i="2"/>
  <c r="E124" i="2"/>
  <c r="E128" i="2"/>
  <c r="E134" i="2"/>
  <c r="E104" i="14"/>
  <c r="F1" i="14"/>
  <c r="F101" i="14" s="1"/>
  <c r="F114" i="14"/>
  <c r="F14" i="14" s="1"/>
  <c r="C114" i="14"/>
  <c r="C14" i="14" s="1"/>
  <c r="F111" i="14"/>
  <c r="F11" i="14" s="1"/>
  <c r="C111" i="14"/>
  <c r="C11" i="14" s="1"/>
  <c r="G110" i="14"/>
  <c r="G10" i="14" s="1"/>
  <c r="F110" i="14"/>
  <c r="F10" i="14" s="1"/>
  <c r="D110" i="14"/>
  <c r="D10" i="14" s="1"/>
  <c r="C110" i="14"/>
  <c r="C10" i="14" s="1"/>
  <c r="F108" i="14"/>
  <c r="F8" i="14" s="1"/>
  <c r="C108" i="14"/>
  <c r="C8" i="14" s="1"/>
  <c r="G107" i="14"/>
  <c r="G7" i="14" s="1"/>
  <c r="F107" i="14"/>
  <c r="F7" i="14" s="1"/>
  <c r="D107" i="14"/>
  <c r="D7" i="14" s="1"/>
  <c r="C107" i="14"/>
  <c r="C7" i="14" s="1"/>
  <c r="F105" i="14"/>
  <c r="F5" i="14" s="1"/>
  <c r="C105" i="14"/>
  <c r="C5" i="14" s="1"/>
  <c r="H101" i="13"/>
  <c r="J15" i="33" s="1"/>
  <c r="B31" i="33" s="1"/>
  <c r="F101" i="13"/>
  <c r="E15" i="33" s="1"/>
  <c r="E104" i="13"/>
  <c r="H14" i="12"/>
  <c r="H12" i="12"/>
  <c r="H10" i="12"/>
  <c r="H9" i="12"/>
  <c r="H101" i="12"/>
  <c r="J15" i="31" s="1"/>
  <c r="B31" i="31" s="1"/>
  <c r="F101" i="12"/>
  <c r="E15" i="31" s="1"/>
  <c r="F13" i="12"/>
  <c r="H8" i="12"/>
  <c r="E104" i="12"/>
  <c r="H14" i="11"/>
  <c r="H12" i="11"/>
  <c r="H11" i="11"/>
  <c r="H10" i="11"/>
  <c r="H9" i="11"/>
  <c r="H8" i="11"/>
  <c r="E13" i="11"/>
  <c r="H6" i="11"/>
  <c r="H101" i="11"/>
  <c r="J15" i="30" s="1"/>
  <c r="B31" i="30" s="1"/>
  <c r="F101" i="11"/>
  <c r="E15" i="30" s="1"/>
  <c r="E104" i="11"/>
  <c r="H14" i="10"/>
  <c r="H12" i="10"/>
  <c r="H11" i="10"/>
  <c r="H10" i="10"/>
  <c r="H9" i="10"/>
  <c r="H8" i="10"/>
  <c r="E13" i="10"/>
  <c r="H6" i="10"/>
  <c r="H101" i="10"/>
  <c r="J15" i="29" s="1"/>
  <c r="B31" i="29" s="1"/>
  <c r="F101" i="10"/>
  <c r="E15" i="29" s="1"/>
  <c r="E104" i="10"/>
  <c r="H114" i="9"/>
  <c r="G113" i="9"/>
  <c r="F113" i="9"/>
  <c r="E113" i="9"/>
  <c r="C113" i="9"/>
  <c r="H112" i="9"/>
  <c r="H111" i="9"/>
  <c r="H110" i="9"/>
  <c r="H109" i="9"/>
  <c r="H108" i="9"/>
  <c r="H107" i="9"/>
  <c r="D113" i="9"/>
  <c r="B113" i="9"/>
  <c r="H105" i="9"/>
  <c r="E104" i="9"/>
  <c r="H1" i="9"/>
  <c r="F1" i="9"/>
  <c r="F101" i="9" s="1"/>
  <c r="E15" i="32" s="1"/>
  <c r="H101" i="9" l="1"/>
  <c r="J15" i="32" s="1"/>
  <c r="B31" i="32" s="1"/>
  <c r="AS18" i="22"/>
  <c r="H12" i="9"/>
  <c r="H10" i="9"/>
  <c r="H9" i="9"/>
  <c r="F115" i="9"/>
  <c r="H7" i="9"/>
  <c r="C115" i="9"/>
  <c r="G115" i="9"/>
  <c r="H8" i="9"/>
  <c r="H11" i="9"/>
  <c r="H14" i="9"/>
  <c r="H5" i="9"/>
  <c r="F12" i="32"/>
  <c r="F12" i="29"/>
  <c r="F12" i="33"/>
  <c r="F12" i="31"/>
  <c r="F12" i="30"/>
  <c r="B20" i="32"/>
  <c r="B20" i="30"/>
  <c r="B20" i="33"/>
  <c r="B20" i="31"/>
  <c r="B20" i="29"/>
  <c r="B22" i="33"/>
  <c r="B22" i="31"/>
  <c r="B22" i="29"/>
  <c r="B22" i="30"/>
  <c r="I57" i="33"/>
  <c r="I57" i="30"/>
  <c r="I57" i="31"/>
  <c r="I57" i="29"/>
  <c r="I57" i="32"/>
  <c r="A15" i="32"/>
  <c r="A15" i="33"/>
  <c r="A15" i="31"/>
  <c r="A15" i="30"/>
  <c r="A15" i="29"/>
  <c r="C57" i="29"/>
  <c r="C57" i="33"/>
  <c r="C57" i="30"/>
  <c r="C57" i="31"/>
  <c r="C57" i="32"/>
  <c r="C15" i="32"/>
  <c r="C15" i="33"/>
  <c r="C15" i="31"/>
  <c r="C15" i="30"/>
  <c r="C15" i="29"/>
  <c r="E6" i="27"/>
  <c r="E206" i="27" s="1"/>
  <c r="J36" i="19"/>
  <c r="J120" i="19" s="1"/>
  <c r="J36" i="18"/>
  <c r="J120" i="18" s="1"/>
  <c r="J36" i="17"/>
  <c r="J120" i="17" s="1"/>
  <c r="J36" i="21"/>
  <c r="J120" i="21" s="1"/>
  <c r="J36" i="20"/>
  <c r="J120" i="20" s="1"/>
  <c r="E13" i="9"/>
  <c r="E115" i="9"/>
  <c r="C10" i="26"/>
  <c r="B22" i="32"/>
  <c r="AX27" i="22"/>
  <c r="AX33" i="22" s="1"/>
  <c r="AX27" i="24"/>
  <c r="AX33" i="24" s="1"/>
  <c r="G49" i="26"/>
  <c r="B12" i="26"/>
  <c r="Y13" i="26"/>
  <c r="Y5" i="26"/>
  <c r="AT49" i="26"/>
  <c r="M12" i="26"/>
  <c r="AX27" i="26"/>
  <c r="AX33" i="26" s="1"/>
  <c r="AX27" i="25"/>
  <c r="AX33" i="25" s="1"/>
  <c r="C9" i="25"/>
  <c r="C9" i="26"/>
  <c r="B12" i="24"/>
  <c r="B12" i="25"/>
  <c r="Y13" i="24"/>
  <c r="Y13" i="25"/>
  <c r="C10" i="24"/>
  <c r="C10" i="25"/>
  <c r="AT49" i="24"/>
  <c r="AT49" i="25"/>
  <c r="M12" i="24"/>
  <c r="M12" i="25"/>
  <c r="G49" i="24"/>
  <c r="G49" i="25"/>
  <c r="Y5" i="24"/>
  <c r="Y5" i="25"/>
  <c r="C9" i="23"/>
  <c r="C9" i="24"/>
  <c r="F14" i="2"/>
  <c r="G49" i="23"/>
  <c r="G49" i="22"/>
  <c r="Y5" i="22"/>
  <c r="Y5" i="23"/>
  <c r="B12" i="22"/>
  <c r="B12" i="23"/>
  <c r="Y13" i="22"/>
  <c r="Y13" i="23"/>
  <c r="C10" i="22"/>
  <c r="C10" i="23"/>
  <c r="AX33" i="23"/>
  <c r="AT49" i="23"/>
  <c r="AT49" i="22"/>
  <c r="M12" i="22"/>
  <c r="M12" i="23"/>
  <c r="F5" i="2"/>
  <c r="C9" i="22"/>
  <c r="F2" i="2"/>
  <c r="G17" i="20"/>
  <c r="G101" i="20" s="1"/>
  <c r="G17" i="17"/>
  <c r="G101" i="17" s="1"/>
  <c r="G17" i="21"/>
  <c r="G101" i="21" s="1"/>
  <c r="G17" i="19"/>
  <c r="G101" i="19" s="1"/>
  <c r="G17" i="18"/>
  <c r="G101" i="18" s="1"/>
  <c r="F20" i="2"/>
  <c r="F8" i="2"/>
  <c r="H5" i="10"/>
  <c r="B13" i="10"/>
  <c r="C13" i="10"/>
  <c r="F13" i="10"/>
  <c r="D13" i="10"/>
  <c r="G13" i="10"/>
  <c r="H7" i="10"/>
  <c r="E117" i="11"/>
  <c r="D13" i="11"/>
  <c r="G13" i="11"/>
  <c r="H5" i="11"/>
  <c r="B13" i="11"/>
  <c r="C13" i="11"/>
  <c r="F13" i="11"/>
  <c r="H7" i="11"/>
  <c r="F117" i="12"/>
  <c r="H11" i="12"/>
  <c r="C13" i="12"/>
  <c r="H6" i="12"/>
  <c r="E13" i="12"/>
  <c r="H7" i="12"/>
  <c r="C106" i="14"/>
  <c r="C6" i="14" s="1"/>
  <c r="F106" i="14"/>
  <c r="F6" i="14" s="1"/>
  <c r="C109" i="14"/>
  <c r="C9" i="14" s="1"/>
  <c r="F109" i="14"/>
  <c r="F9" i="14" s="1"/>
  <c r="C112" i="14"/>
  <c r="C12" i="14" s="1"/>
  <c r="F112" i="14"/>
  <c r="F12" i="14" s="1"/>
  <c r="D105" i="14"/>
  <c r="D5" i="14" s="1"/>
  <c r="G105" i="14"/>
  <c r="G5" i="14" s="1"/>
  <c r="D106" i="14"/>
  <c r="D6" i="14" s="1"/>
  <c r="G106" i="14"/>
  <c r="G6" i="14" s="1"/>
  <c r="D108" i="14"/>
  <c r="D8" i="14" s="1"/>
  <c r="G108" i="14"/>
  <c r="G8" i="14" s="1"/>
  <c r="D109" i="14"/>
  <c r="D9" i="14" s="1"/>
  <c r="G109" i="14"/>
  <c r="G9" i="14" s="1"/>
  <c r="D111" i="14"/>
  <c r="D11" i="14" s="1"/>
  <c r="G111" i="14"/>
  <c r="G11" i="14" s="1"/>
  <c r="D112" i="14"/>
  <c r="D12" i="14" s="1"/>
  <c r="G112" i="14"/>
  <c r="G12" i="14" s="1"/>
  <c r="D114" i="14"/>
  <c r="D14" i="14" s="1"/>
  <c r="G114" i="14"/>
  <c r="G14" i="14" s="1"/>
  <c r="B105" i="14"/>
  <c r="B5" i="14" s="1"/>
  <c r="E105" i="14"/>
  <c r="E5" i="14" s="1"/>
  <c r="B106" i="14"/>
  <c r="B6" i="14" s="1"/>
  <c r="E106" i="14"/>
  <c r="E6" i="14" s="1"/>
  <c r="B107" i="14"/>
  <c r="B7" i="14" s="1"/>
  <c r="E107" i="14"/>
  <c r="E7" i="14" s="1"/>
  <c r="B108" i="14"/>
  <c r="B8" i="14" s="1"/>
  <c r="E108" i="14"/>
  <c r="E8" i="14" s="1"/>
  <c r="B109" i="14"/>
  <c r="B9" i="14" s="1"/>
  <c r="E109" i="14"/>
  <c r="E9" i="14" s="1"/>
  <c r="B110" i="14"/>
  <c r="B10" i="14" s="1"/>
  <c r="E110" i="14"/>
  <c r="E10" i="14" s="1"/>
  <c r="B111" i="14"/>
  <c r="B11" i="14" s="1"/>
  <c r="E111" i="14"/>
  <c r="E11" i="14" s="1"/>
  <c r="B112" i="14"/>
  <c r="B12" i="14" s="1"/>
  <c r="E112" i="14"/>
  <c r="E12" i="14" s="1"/>
  <c r="B114" i="14"/>
  <c r="B14" i="14" s="1"/>
  <c r="E114" i="14"/>
  <c r="E14" i="14" s="1"/>
  <c r="H6" i="13"/>
  <c r="H9" i="13"/>
  <c r="H12" i="13"/>
  <c r="H8" i="13"/>
  <c r="H11" i="13"/>
  <c r="H14" i="13"/>
  <c r="H7" i="13"/>
  <c r="H10" i="13"/>
  <c r="E13" i="13"/>
  <c r="C13" i="9"/>
  <c r="G13" i="9"/>
  <c r="F15" i="9"/>
  <c r="F17" i="9" s="1"/>
  <c r="G15" i="9"/>
  <c r="G17" i="9" s="1"/>
  <c r="F13" i="9"/>
  <c r="B115" i="9"/>
  <c r="B13" i="9"/>
  <c r="F6" i="2"/>
  <c r="F18" i="2"/>
  <c r="A1" i="9"/>
  <c r="A1" i="14"/>
  <c r="A101" i="9"/>
  <c r="A1" i="10"/>
  <c r="A101" i="10"/>
  <c r="A1" i="11"/>
  <c r="A101" i="11"/>
  <c r="A1" i="12"/>
  <c r="A101" i="12"/>
  <c r="A1" i="13"/>
  <c r="A101" i="13"/>
  <c r="A101" i="14"/>
  <c r="F4" i="2"/>
  <c r="F16" i="2"/>
  <c r="F12" i="2"/>
  <c r="F10" i="2"/>
  <c r="D13" i="9"/>
  <c r="D115" i="9"/>
  <c r="H106" i="9"/>
  <c r="E116" i="11" l="1"/>
  <c r="C15" i="9"/>
  <c r="F116" i="12"/>
  <c r="E15" i="9"/>
  <c r="E17" i="9" s="1"/>
  <c r="B15" i="9"/>
  <c r="E117" i="10"/>
  <c r="C126" i="12"/>
  <c r="C125" i="12"/>
  <c r="D117" i="11"/>
  <c r="C126" i="10"/>
  <c r="C125" i="10"/>
  <c r="D117" i="10"/>
  <c r="H112" i="14"/>
  <c r="H12" i="14" s="1"/>
  <c r="E113" i="14"/>
  <c r="D113" i="14"/>
  <c r="D13" i="14" s="1"/>
  <c r="H107" i="14"/>
  <c r="H7" i="14" s="1"/>
  <c r="G113" i="14"/>
  <c r="G13" i="14" s="1"/>
  <c r="B117" i="11"/>
  <c r="H111" i="14"/>
  <c r="H11" i="14" s="1"/>
  <c r="H5" i="12"/>
  <c r="G13" i="12"/>
  <c r="H105" i="14"/>
  <c r="H5" i="14" s="1"/>
  <c r="H110" i="14"/>
  <c r="H10" i="14" s="1"/>
  <c r="F113" i="14"/>
  <c r="F115" i="14" s="1"/>
  <c r="F15" i="14" s="1"/>
  <c r="H114" i="14"/>
  <c r="H14" i="14" s="1"/>
  <c r="B13" i="12"/>
  <c r="E117" i="12"/>
  <c r="D13" i="12"/>
  <c r="H109" i="14"/>
  <c r="H9" i="14" s="1"/>
  <c r="H108" i="14"/>
  <c r="H8" i="14" s="1"/>
  <c r="C113" i="14"/>
  <c r="C115" i="14" s="1"/>
  <c r="C15" i="14" s="1"/>
  <c r="C13" i="13"/>
  <c r="G13" i="13"/>
  <c r="F13" i="13"/>
  <c r="B13" i="13"/>
  <c r="D13" i="13"/>
  <c r="E117" i="13"/>
  <c r="H5" i="13"/>
  <c r="E117" i="9"/>
  <c r="F117" i="9"/>
  <c r="G117" i="9"/>
  <c r="H106" i="14"/>
  <c r="H6" i="14" s="1"/>
  <c r="B113" i="14"/>
  <c r="B13" i="14" s="1"/>
  <c r="H6" i="9"/>
  <c r="H113" i="9"/>
  <c r="D15" i="9"/>
  <c r="D17" i="9" s="1"/>
  <c r="C17" i="10" l="1"/>
  <c r="C126" i="9"/>
  <c r="C125" i="9"/>
  <c r="E116" i="12"/>
  <c r="E116" i="10"/>
  <c r="F16" i="12"/>
  <c r="E116" i="13"/>
  <c r="E16" i="11"/>
  <c r="H115" i="9"/>
  <c r="I22" i="17" s="1"/>
  <c r="J22" i="17" s="1"/>
  <c r="C17" i="12"/>
  <c r="C117" i="12" s="1"/>
  <c r="B17" i="9"/>
  <c r="B117" i="9" s="1"/>
  <c r="E13" i="14"/>
  <c r="E115" i="14"/>
  <c r="E116" i="9"/>
  <c r="B117" i="10"/>
  <c r="E15" i="14"/>
  <c r="C117" i="10"/>
  <c r="G115" i="14"/>
  <c r="G15" i="14" s="1"/>
  <c r="F117" i="11"/>
  <c r="C126" i="11"/>
  <c r="C125" i="11"/>
  <c r="D116" i="11"/>
  <c r="G117" i="11"/>
  <c r="B116" i="11"/>
  <c r="G117" i="10"/>
  <c r="F117" i="10"/>
  <c r="D116" i="10"/>
  <c r="H13" i="10"/>
  <c r="A18" i="10"/>
  <c r="D115" i="14"/>
  <c r="D15" i="14" s="1"/>
  <c r="C13" i="14"/>
  <c r="H13" i="11"/>
  <c r="A18" i="11"/>
  <c r="F13" i="14"/>
  <c r="B117" i="12"/>
  <c r="H13" i="12"/>
  <c r="A18" i="12"/>
  <c r="A18" i="13"/>
  <c r="H13" i="13"/>
  <c r="E117" i="14"/>
  <c r="E17" i="14" s="1"/>
  <c r="F117" i="13"/>
  <c r="B117" i="13"/>
  <c r="G117" i="13"/>
  <c r="F116" i="9"/>
  <c r="H113" i="14"/>
  <c r="D117" i="9"/>
  <c r="G116" i="9"/>
  <c r="B115" i="14"/>
  <c r="A18" i="9"/>
  <c r="A119" i="9"/>
  <c r="H13" i="9"/>
  <c r="C17" i="9" l="1"/>
  <c r="C117" i="9" s="1"/>
  <c r="C116" i="9" s="1"/>
  <c r="C16" i="9" s="1"/>
  <c r="G116" i="11"/>
  <c r="C116" i="12"/>
  <c r="B116" i="10"/>
  <c r="E16" i="10"/>
  <c r="G116" i="13"/>
  <c r="G116" i="10"/>
  <c r="D16" i="11"/>
  <c r="F116" i="11"/>
  <c r="C116" i="10"/>
  <c r="F116" i="13"/>
  <c r="F116" i="10"/>
  <c r="G16" i="9"/>
  <c r="F16" i="9"/>
  <c r="D16" i="10"/>
  <c r="B16" i="11"/>
  <c r="E16" i="13"/>
  <c r="E16" i="12"/>
  <c r="B116" i="9"/>
  <c r="H117" i="9"/>
  <c r="I26" i="17" s="1"/>
  <c r="J26" i="17" s="1"/>
  <c r="C17" i="11"/>
  <c r="C117" i="11" s="1"/>
  <c r="E116" i="14"/>
  <c r="B14" i="27"/>
  <c r="B214" i="27" s="1"/>
  <c r="AA2" i="13"/>
  <c r="AC2" i="13" s="1"/>
  <c r="B13" i="27"/>
  <c r="B213" i="27" s="1"/>
  <c r="AA2" i="12"/>
  <c r="AC2" i="12" s="1"/>
  <c r="B11" i="27"/>
  <c r="B211" i="27" s="1"/>
  <c r="AA2" i="10"/>
  <c r="AC2" i="10" s="1"/>
  <c r="B12" i="27"/>
  <c r="B212" i="27" s="1"/>
  <c r="AA2" i="11"/>
  <c r="AC2" i="11" s="1"/>
  <c r="I106" i="17"/>
  <c r="J30" i="32"/>
  <c r="J33" i="32" s="1"/>
  <c r="J37" i="32" s="1"/>
  <c r="C126" i="13"/>
  <c r="C125" i="13"/>
  <c r="D117" i="13"/>
  <c r="B116" i="13"/>
  <c r="D117" i="12"/>
  <c r="G117" i="12"/>
  <c r="B116" i="12"/>
  <c r="F117" i="14"/>
  <c r="F17" i="14" s="1"/>
  <c r="H116" i="10"/>
  <c r="H117" i="10"/>
  <c r="B117" i="14"/>
  <c r="B17" i="14" s="1"/>
  <c r="H115" i="14"/>
  <c r="H15" i="14" s="1"/>
  <c r="H13" i="14"/>
  <c r="B15" i="14"/>
  <c r="E16" i="9"/>
  <c r="D116" i="9"/>
  <c r="H15" i="9"/>
  <c r="F16" i="13" l="1"/>
  <c r="G16" i="11"/>
  <c r="D16" i="9"/>
  <c r="F16" i="10"/>
  <c r="F16" i="11"/>
  <c r="G16" i="13"/>
  <c r="C16" i="12"/>
  <c r="H16" i="10"/>
  <c r="G116" i="12"/>
  <c r="H17" i="10"/>
  <c r="B16" i="12"/>
  <c r="B16" i="13"/>
  <c r="C116" i="11"/>
  <c r="C16" i="10"/>
  <c r="G16" i="10"/>
  <c r="B16" i="10"/>
  <c r="B16" i="9"/>
  <c r="H116" i="9"/>
  <c r="C17" i="13"/>
  <c r="B10" i="27"/>
  <c r="B210" i="27" s="1"/>
  <c r="X1" i="14"/>
  <c r="W1" i="14" s="1"/>
  <c r="W5" i="14" s="1"/>
  <c r="H1" i="14" s="1"/>
  <c r="H101" i="14" s="1"/>
  <c r="AA2" i="9"/>
  <c r="AC2" i="9" s="1"/>
  <c r="J106" i="17"/>
  <c r="G22" i="18"/>
  <c r="F116" i="14"/>
  <c r="F16" i="14" s="1"/>
  <c r="D117" i="14"/>
  <c r="D17" i="14" s="1"/>
  <c r="H117" i="12"/>
  <c r="I24" i="18"/>
  <c r="I108" i="18" s="1"/>
  <c r="I110" i="17"/>
  <c r="I18" i="10"/>
  <c r="I26" i="18"/>
  <c r="I110" i="18" s="1"/>
  <c r="H116" i="11"/>
  <c r="G117" i="14"/>
  <c r="G17" i="14" s="1"/>
  <c r="H117" i="11"/>
  <c r="C117" i="13"/>
  <c r="D116" i="13"/>
  <c r="D116" i="12"/>
  <c r="B116" i="14"/>
  <c r="B16" i="14" s="1"/>
  <c r="D16" i="13" l="1"/>
  <c r="C117" i="14"/>
  <c r="H117" i="14" s="1"/>
  <c r="H16" i="11"/>
  <c r="G16" i="12"/>
  <c r="D16" i="12"/>
  <c r="H17" i="11"/>
  <c r="C16" i="11"/>
  <c r="B15" i="27"/>
  <c r="B215" i="27" s="1"/>
  <c r="I26" i="20"/>
  <c r="I110" i="20" s="1"/>
  <c r="H17" i="12"/>
  <c r="I18" i="12" s="1"/>
  <c r="C17" i="14"/>
  <c r="D116" i="14"/>
  <c r="D16" i="14" s="1"/>
  <c r="E16" i="14"/>
  <c r="J22" i="18"/>
  <c r="G106" i="18"/>
  <c r="C11" i="27"/>
  <c r="D11" i="27" s="1"/>
  <c r="H16" i="9"/>
  <c r="I24" i="17"/>
  <c r="J24" i="17" s="1"/>
  <c r="I24" i="19"/>
  <c r="I108" i="19" s="1"/>
  <c r="AX28" i="22"/>
  <c r="AX30" i="22" s="1"/>
  <c r="AX31" i="22" s="1"/>
  <c r="G26" i="18"/>
  <c r="J26" i="18" s="1"/>
  <c r="J34" i="17"/>
  <c r="J110" i="17"/>
  <c r="I18" i="11"/>
  <c r="I26" i="19"/>
  <c r="I110" i="19" s="1"/>
  <c r="C116" i="14"/>
  <c r="C16" i="14" s="1"/>
  <c r="G116" i="14"/>
  <c r="G16" i="14" s="1"/>
  <c r="H116" i="12"/>
  <c r="C116" i="13"/>
  <c r="H117" i="13"/>
  <c r="H17" i="9"/>
  <c r="C10" i="27" s="1"/>
  <c r="D10" i="27" s="1"/>
  <c r="H17" i="13" l="1"/>
  <c r="C16" i="13"/>
  <c r="H16" i="12"/>
  <c r="J40" i="32"/>
  <c r="C211" i="27"/>
  <c r="D211" i="27"/>
  <c r="I18" i="9"/>
  <c r="I26" i="21"/>
  <c r="I110" i="21" s="1"/>
  <c r="C12" i="27"/>
  <c r="D12" i="27" s="1"/>
  <c r="C13" i="27"/>
  <c r="D13" i="27" s="1"/>
  <c r="J30" i="29"/>
  <c r="J33" i="29" s="1"/>
  <c r="J37" i="29" s="1"/>
  <c r="J106" i="18"/>
  <c r="G22" i="19"/>
  <c r="J22" i="19" s="1"/>
  <c r="G110" i="18"/>
  <c r="AX28" i="23"/>
  <c r="AX30" i="23" s="1"/>
  <c r="AX31" i="23" s="1"/>
  <c r="I108" i="17"/>
  <c r="I24" i="20"/>
  <c r="I108" i="20" s="1"/>
  <c r="J38" i="17"/>
  <c r="J118" i="17"/>
  <c r="H116" i="14"/>
  <c r="H16" i="14" s="1"/>
  <c r="H116" i="13"/>
  <c r="H16" i="13" l="1"/>
  <c r="C212" i="27"/>
  <c r="D212" i="27"/>
  <c r="C213" i="27"/>
  <c r="I9" i="17"/>
  <c r="I13" i="17" s="1"/>
  <c r="J38" i="32"/>
  <c r="J39" i="32" s="1"/>
  <c r="C14" i="27"/>
  <c r="D14" i="27" s="1"/>
  <c r="I18" i="13"/>
  <c r="C210" i="27"/>
  <c r="D213" i="27"/>
  <c r="I24" i="21"/>
  <c r="I108" i="21" s="1"/>
  <c r="AX34" i="22"/>
  <c r="AX35" i="22" s="1"/>
  <c r="J30" i="30"/>
  <c r="J33" i="30" s="1"/>
  <c r="J37" i="30" s="1"/>
  <c r="G106" i="19"/>
  <c r="D210" i="27"/>
  <c r="G24" i="18"/>
  <c r="J108" i="17"/>
  <c r="J122" i="17"/>
  <c r="L13" i="17"/>
  <c r="L11" i="17"/>
  <c r="G26" i="19"/>
  <c r="J26" i="19" s="1"/>
  <c r="J34" i="18"/>
  <c r="J110" i="18"/>
  <c r="H17" i="14"/>
  <c r="D214" i="27" l="1"/>
  <c r="C214" i="27"/>
  <c r="C15" i="27"/>
  <c r="G22" i="20"/>
  <c r="J106" i="19"/>
  <c r="AX28" i="24"/>
  <c r="AX30" i="24" s="1"/>
  <c r="AX31" i="24" s="1"/>
  <c r="G110" i="19"/>
  <c r="J38" i="18"/>
  <c r="J118" i="18"/>
  <c r="J24" i="18"/>
  <c r="G108" i="18"/>
  <c r="C215" i="27" l="1"/>
  <c r="D25" i="27"/>
  <c r="D225" i="27" s="1"/>
  <c r="J38" i="29"/>
  <c r="J39" i="29" s="1"/>
  <c r="AX34" i="23"/>
  <c r="AX35" i="23" s="1"/>
  <c r="J22" i="20"/>
  <c r="J30" i="31" s="1"/>
  <c r="J33" i="31" s="1"/>
  <c r="J37" i="31" s="1"/>
  <c r="G106" i="20"/>
  <c r="J108" i="18"/>
  <c r="G24" i="19"/>
  <c r="J24" i="19" s="1"/>
  <c r="I9" i="18"/>
  <c r="I13" i="18" s="1"/>
  <c r="L13" i="18"/>
  <c r="J122" i="18"/>
  <c r="L11" i="18"/>
  <c r="J110" i="19"/>
  <c r="J34" i="19"/>
  <c r="G26" i="20"/>
  <c r="J26" i="20" s="1"/>
  <c r="C17" i="27" l="1"/>
  <c r="C217" i="27" s="1"/>
  <c r="J106" i="20"/>
  <c r="G22" i="21"/>
  <c r="J22" i="21" s="1"/>
  <c r="J30" i="33" s="1"/>
  <c r="J33" i="33" s="1"/>
  <c r="J37" i="33" s="1"/>
  <c r="G108" i="19"/>
  <c r="J118" i="19"/>
  <c r="J38" i="19"/>
  <c r="G110" i="20"/>
  <c r="I9" i="19" l="1"/>
  <c r="I13" i="19" s="1"/>
  <c r="J38" i="30"/>
  <c r="J39" i="30" s="1"/>
  <c r="G26" i="21"/>
  <c r="J26" i="21" s="1"/>
  <c r="AX28" i="25"/>
  <c r="AX34" i="24"/>
  <c r="AX35" i="24" s="1"/>
  <c r="G106" i="21"/>
  <c r="J106" i="21"/>
  <c r="L13" i="19"/>
  <c r="J122" i="19"/>
  <c r="L11" i="19"/>
  <c r="J110" i="20"/>
  <c r="J34" i="20"/>
  <c r="G24" i="20"/>
  <c r="J24" i="20" s="1"/>
  <c r="J38" i="31" s="1"/>
  <c r="J39" i="31" s="1"/>
  <c r="J108" i="19"/>
  <c r="AX30" i="25" l="1"/>
  <c r="AX31" i="25" s="1"/>
  <c r="G110" i="21"/>
  <c r="G108" i="20"/>
  <c r="J118" i="20"/>
  <c r="J38" i="20"/>
  <c r="I9" i="20"/>
  <c r="I13" i="20" s="1"/>
  <c r="J108" i="20" l="1"/>
  <c r="G24" i="21"/>
  <c r="AX34" i="25"/>
  <c r="AX28" i="26"/>
  <c r="J110" i="21"/>
  <c r="J34" i="21"/>
  <c r="J122" i="20"/>
  <c r="L13" i="20"/>
  <c r="L11" i="20"/>
  <c r="AX30" i="26" l="1"/>
  <c r="AX31" i="26" s="1"/>
  <c r="G108" i="21"/>
  <c r="J24" i="21"/>
  <c r="J38" i="33" s="1"/>
  <c r="J39" i="33" s="1"/>
  <c r="J118" i="21"/>
  <c r="J38" i="21"/>
  <c r="AX35" i="25"/>
  <c r="I14" i="9" l="1"/>
  <c r="I15" i="9" s="1"/>
  <c r="I17" i="9" s="1"/>
  <c r="I14" i="12"/>
  <c r="I15" i="12" s="1"/>
  <c r="I17" i="12" s="1"/>
  <c r="I14" i="11"/>
  <c r="I15" i="11" s="1"/>
  <c r="I17" i="11" s="1"/>
  <c r="I14" i="10"/>
  <c r="I15" i="10" s="1"/>
  <c r="I17" i="10" s="1"/>
  <c r="I14" i="13"/>
  <c r="I15" i="13" s="1"/>
  <c r="I17" i="13" s="1"/>
  <c r="J108" i="21"/>
  <c r="I9" i="21"/>
  <c r="I13" i="21" s="1"/>
  <c r="AX34" i="26"/>
  <c r="E7" i="27" s="1"/>
  <c r="J122" i="21"/>
  <c r="L13" i="21"/>
  <c r="L11" i="21"/>
  <c r="AX35" i="26" l="1"/>
  <c r="E207" i="27" l="1"/>
  <c r="AE8" i="27"/>
  <c r="E8" i="27" s="1"/>
  <c r="E208" i="27" l="1"/>
  <c r="C19" i="27"/>
  <c r="C219" i="27" s="1"/>
  <c r="J41" i="32"/>
  <c r="AA10" i="27" s="1"/>
  <c r="J40" i="29" l="1"/>
  <c r="J41" i="29" s="1"/>
  <c r="AA11" i="27" l="1"/>
  <c r="J40" i="30"/>
  <c r="J41" i="30" s="1"/>
  <c r="J40" i="31" s="1"/>
  <c r="AA12" i="27" l="1"/>
  <c r="J41" i="31"/>
  <c r="J40" i="33" s="1"/>
  <c r="J41" i="33" s="1"/>
  <c r="AA13" i="27" l="1"/>
  <c r="AA15" i="2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Gary S. Jensen</author>
  </authors>
  <commentList>
    <comment ref="H31" authorId="0" shapeId="0" xr:uid="{00000000-0006-0000-0000-000001000000}">
      <text>
        <r>
          <rPr>
            <sz val="14"/>
            <color indexed="81"/>
            <rFont val="Tahoma"/>
            <family val="2"/>
          </rPr>
          <t>The figure that goes in this cell comes directly from the Budget Information Sheet (SF-424A) that was submitted with your grant application package, Section A, Column c, Row 7.  If the budget is ever amended, please return to this cell and update the figure.</t>
        </r>
      </text>
    </comment>
    <comment ref="H36" authorId="0" shapeId="0" xr:uid="{00000000-0006-0000-0000-000002000000}">
      <text>
        <r>
          <rPr>
            <sz val="14"/>
            <color indexed="81"/>
            <rFont val="Tahoma"/>
            <family val="2"/>
          </rPr>
          <t xml:space="preserve">The figure that goes in this cell comes directly from the Budget Information Sheet (SF-424A) that was submitted with your grant application package, Section A, Column e, Row 7.  If the budget is ever amended, please return to this cell and update the figure.  If this cell is left blank, the estimated allocation figure in the cell above it will be used to </t>
        </r>
        <r>
          <rPr>
            <b/>
            <i/>
            <u/>
            <sz val="14"/>
            <color indexed="81"/>
            <rFont val="Tahoma"/>
            <family val="2"/>
          </rPr>
          <t>temporarily</t>
        </r>
        <r>
          <rPr>
            <sz val="14"/>
            <color indexed="81"/>
            <rFont val="Tahoma"/>
            <family val="2"/>
          </rPr>
          <t xml:space="preserve"> compute the federal funds authorized.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gsjensen</author>
  </authors>
  <commentList>
    <comment ref="E18" authorId="0" shapeId="0" xr:uid="{00000000-0006-0000-0100-000001000000}">
      <text>
        <r>
          <rPr>
            <b/>
            <sz val="10"/>
            <color indexed="81"/>
            <rFont val="Tahoma"/>
            <family val="2"/>
          </rPr>
          <t>If you need to change this figure, please call your State Coordinator.  It is imperative that our figures match.</t>
        </r>
      </text>
    </comment>
    <comment ref="E130" authorId="0" shapeId="0" xr:uid="{00000000-0006-0000-0100-000002000000}">
      <text>
        <r>
          <rPr>
            <b/>
            <sz val="10"/>
            <color indexed="81"/>
            <rFont val="Tahoma"/>
            <family val="2"/>
          </rPr>
          <t>If you need to change this figure, please call your State Coordinator  or send an e-mail stating that you changed it.  To make a change to this cell you must unprotect the sheet.  Click on Tools at the top of this screen and then select Protection, then Unprotect Sheet.  You should reset the protection after making the change.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DoD Admin</author>
    <author>gsjensen</author>
  </authors>
  <commentList>
    <comment ref="F1" authorId="0" shapeId="0" xr:uid="{00000000-0006-0000-03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300-000002000000}">
      <text>
        <r>
          <rPr>
            <sz val="9"/>
            <color indexed="81"/>
            <rFont val="Tahoma"/>
            <family val="2"/>
          </rPr>
          <t>You may overwrite the formula in this cell.  Default date is retrieved by formula, but you should make it reflect correct information for the expenditures you are reporting.</t>
        </r>
      </text>
    </comment>
    <comment ref="I10" authorId="0" shapeId="0" xr:uid="{00000000-0006-0000-0300-000003000000}">
      <text>
        <r>
          <rPr>
            <sz val="9"/>
            <color indexed="81"/>
            <rFont val="Tahoma"/>
            <family val="2"/>
          </rPr>
          <t xml:space="preserve">
</t>
        </r>
        <r>
          <rPr>
            <b/>
            <sz val="14"/>
            <color indexed="12"/>
            <rFont val="Arial"/>
            <family val="2"/>
          </rPr>
          <t>Instructions for the Expenditure Sheet:</t>
        </r>
        <r>
          <rPr>
            <sz val="9"/>
            <color indexed="81"/>
            <rFont val="Tahoma"/>
            <family val="2"/>
          </rPr>
          <t xml:space="preserve">
</t>
        </r>
        <r>
          <rPr>
            <sz val="12"/>
            <color indexed="12"/>
            <rFont val="Arial"/>
            <family val="2"/>
          </rPr>
          <t xml:space="preserve">Enter your expenditures in the appropriate category/function cells.  They may be keyed in manually or copied from another spreadsheet.  Only use the cells that are not shaded gray.  The shaded cells contain formulas that perform all of the math automatically.
The federal share of outlays on line m will default to 1/2 of the total outlays in that column.  In the insular areas, the first $200,000 of grant money does not require State matching funds.  This is accounted for on line m, column 2 (Law Enf.) by taking 1/2 of the total law enforcement outlays and adding $25,000 dollars each quarter, effectively dividing the allowed amount ($200K) evenly amongst the 4 quarters.  You may change these default amounts manually if you wish.  In some cases, especially toward the end of the year, you will be </t>
        </r>
        <r>
          <rPr>
            <b/>
            <u/>
            <sz val="12"/>
            <color indexed="12"/>
            <rFont val="Arial"/>
            <family val="2"/>
          </rPr>
          <t>required</t>
        </r>
        <r>
          <rPr>
            <sz val="12"/>
            <color indexed="12"/>
            <rFont val="Arial"/>
            <family val="2"/>
          </rPr>
          <t xml:space="preserve"> to change the amounts based on available funds.  In States that overmatch there will not be enough federal funds available to accept the default values.  When this occurs you will see an error when you proceed to the next page.  You will be instructed to return to the expenditure sheet to make adjustments.  These adjustments should be made on line m.  By </t>
        </r>
        <r>
          <rPr>
            <u/>
            <sz val="12"/>
            <color indexed="12"/>
            <rFont val="Arial"/>
            <family val="2"/>
          </rPr>
          <t>decreasing</t>
        </r>
        <r>
          <rPr>
            <sz val="12"/>
            <color indexed="12"/>
            <rFont val="Arial"/>
            <family val="2"/>
          </rPr>
          <t xml:space="preserve"> the federal share of outlays, you will </t>
        </r>
        <r>
          <rPr>
            <u/>
            <sz val="12"/>
            <color indexed="12"/>
            <rFont val="Arial"/>
            <family val="2"/>
          </rPr>
          <t>increase</t>
        </r>
        <r>
          <rPr>
            <sz val="12"/>
            <color indexed="12"/>
            <rFont val="Arial"/>
            <family val="2"/>
          </rPr>
          <t xml:space="preserve"> the non-federal share.  Make your adjustments to the federal share until it is less than or equal to the available federal funds remaining then proceed and the error will be gone.
The amount of Federal funds available is displayed near the lower right hand corner of the form.  This figure will recalculate as you make changes to the Federal share of outlays.  It continuously tracks the balance of funds available to assist you in determining how best to distribute the share of outlays.  If the total Federal share of outlays is less than or equal to the available funds you will be allowed to proceed without an error message.  
This spreadsheet is designed to maximize your reimbursements.  Accepting the default values (to the extent possible) will assure that you are taking full advantage of this Federal assistance.  If you choose to manage the money differently, please be sure that your State Coordinator is aware of your decision process.</t>
        </r>
      </text>
    </comment>
    <comment ref="B17" authorId="1" shapeId="0" xr:uid="{00000000-0006-0000-0300-000004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C17" authorId="1" shapeId="0" xr:uid="{00000000-0006-0000-0300-000005000000}">
      <text>
        <r>
          <rPr>
            <b/>
            <sz val="11"/>
            <color indexed="81"/>
            <rFont val="Tahoma"/>
            <family val="2"/>
          </rPr>
          <t>The default value for this cell is 1/2 of the amount on line k (except if your are in one of the insular areas).  You may change this amount if you wish.  Click on "Instructions" to the right of this form for more information.</t>
        </r>
      </text>
    </comment>
    <comment ref="D17" authorId="1" shapeId="0" xr:uid="{00000000-0006-0000-0300-000006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E17" authorId="1" shapeId="0" xr:uid="{00000000-0006-0000-0300-000007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F17" authorId="1" shapeId="0" xr:uid="{00000000-0006-0000-0300-000008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G17" authorId="1" shapeId="0" xr:uid="{00000000-0006-0000-0300-000009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D21" authorId="0" shapeId="0" xr:uid="{00000000-0006-0000-0300-00000A000000}">
      <text>
        <r>
          <rPr>
            <sz val="9"/>
            <color indexed="81"/>
            <rFont val="Tahoma"/>
            <family val="2"/>
          </rPr>
          <t xml:space="preserve">
</t>
        </r>
        <r>
          <rPr>
            <b/>
            <sz val="14"/>
            <color indexed="81"/>
            <rFont val="Arial"/>
            <family val="2"/>
          </rPr>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DoD Admin</author>
    <author>gsjensen</author>
  </authors>
  <commentList>
    <comment ref="F1" authorId="0" shapeId="0" xr:uid="{00000000-0006-0000-04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400-000002000000}">
      <text>
        <r>
          <rPr>
            <sz val="9"/>
            <color indexed="81"/>
            <rFont val="Tahoma"/>
            <family val="2"/>
          </rPr>
          <t>You may overwrite the formula in this cell.  Default date is retrieved by formula, but you should make it reflect correct information for the expenditures you are reporting.</t>
        </r>
      </text>
    </comment>
    <comment ref="I10" authorId="0" shapeId="0" xr:uid="{00000000-0006-0000-0400-000003000000}">
      <text>
        <r>
          <rPr>
            <sz val="9"/>
            <color indexed="81"/>
            <rFont val="Tahoma"/>
            <family val="2"/>
          </rPr>
          <t xml:space="preserve">
</t>
        </r>
        <r>
          <rPr>
            <b/>
            <sz val="14"/>
            <color indexed="12"/>
            <rFont val="Arial"/>
            <family val="2"/>
          </rPr>
          <t>Instructions for the Expenditure Sheet:</t>
        </r>
        <r>
          <rPr>
            <sz val="9"/>
            <color indexed="81"/>
            <rFont val="Tahoma"/>
            <family val="2"/>
          </rPr>
          <t xml:space="preserve">
</t>
        </r>
        <r>
          <rPr>
            <sz val="12"/>
            <color indexed="12"/>
            <rFont val="Arial"/>
            <family val="2"/>
          </rPr>
          <t xml:space="preserve">Enter your expenditures in the appropriate category/function cells.  They may be keyed in manually or copied from another spreadsheet.  Only use the cells that are not shaded gray.  The shaded cells contain formulas that perform all of the math automatically.
The federal share of outlays on line m will default to 1/2 of the total outlays in that column.  In the insular areas, the first $200,000 of grant money does not require State matching funds.  This is accounted for on line m, column 2 (Law Enf.) by taking 1/2 of the total law enforcement outlays and adding $25,000 dollars each quarter, effectively dividing the allowed amount ($200K) evenly amongst the 4 quarters.  You may change these default amounts manually if you wish.  In some cases, especially toward the end of the year, you will be </t>
        </r>
        <r>
          <rPr>
            <b/>
            <u/>
            <sz val="12"/>
            <color indexed="12"/>
            <rFont val="Arial"/>
            <family val="2"/>
          </rPr>
          <t>required</t>
        </r>
        <r>
          <rPr>
            <sz val="12"/>
            <color indexed="12"/>
            <rFont val="Arial"/>
            <family val="2"/>
          </rPr>
          <t xml:space="preserve"> to change the amounts based on available funds.  In States that overmatch there will not be enough federal funds available to accept the default values.  When this occurs you will see an error when you proceed to the next page.  You will be instructed to return to the expenditure sheet to make adjustments.  These adjustments should be made on line m.  By </t>
        </r>
        <r>
          <rPr>
            <u/>
            <sz val="12"/>
            <color indexed="12"/>
            <rFont val="Arial"/>
            <family val="2"/>
          </rPr>
          <t>decreasing</t>
        </r>
        <r>
          <rPr>
            <sz val="12"/>
            <color indexed="12"/>
            <rFont val="Arial"/>
            <family val="2"/>
          </rPr>
          <t xml:space="preserve"> the federal share of outlays, you will </t>
        </r>
        <r>
          <rPr>
            <u/>
            <sz val="12"/>
            <color indexed="12"/>
            <rFont val="Arial"/>
            <family val="2"/>
          </rPr>
          <t>increase</t>
        </r>
        <r>
          <rPr>
            <sz val="12"/>
            <color indexed="12"/>
            <rFont val="Arial"/>
            <family val="2"/>
          </rPr>
          <t xml:space="preserve"> the non-federal share.  Make your adjustments to the federal share until it is less than or equal to the available federal funds remaining then proceed and the error will be gone.
The amount of Federal funds available is displayed near the lower right hand corner of the form.  This figure will recalculate as you make changes to the Federal share of outlays.  It continuously tracks the balance of funds available to assist you in determining how best to distribute the share of outlays.  If the total Federal share of outlays is less than or equal to the available funds you will be allowed to proceed without an error message.  
This spreadsheet is designed to maximize your reimbursements.  Accepting the default values (to the extent possible) will assure that you are taking full advantage of this Federal assistance.  If you choose to manage the money differently, please be sure that your State Coordinator is aware of your decision process.</t>
        </r>
      </text>
    </comment>
    <comment ref="B17" authorId="1" shapeId="0" xr:uid="{00000000-0006-0000-0400-000004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C17" authorId="1" shapeId="0" xr:uid="{00000000-0006-0000-0400-000005000000}">
      <text>
        <r>
          <rPr>
            <b/>
            <sz val="11"/>
            <color indexed="81"/>
            <rFont val="Tahoma"/>
            <family val="2"/>
          </rPr>
          <t>The default value for this cell is 1/2 of the amount on line k (except if your are in one of the insular areas).  You may change this amount if you wish.  Click on "Instructions" to the right of this form for more information.</t>
        </r>
      </text>
    </comment>
    <comment ref="D17" authorId="1" shapeId="0" xr:uid="{00000000-0006-0000-0400-000006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E17" authorId="1" shapeId="0" xr:uid="{00000000-0006-0000-0400-000007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F17" authorId="1" shapeId="0" xr:uid="{00000000-0006-0000-0400-000008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G17" authorId="1" shapeId="0" xr:uid="{00000000-0006-0000-0400-000009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D21" authorId="0" shapeId="0" xr:uid="{00000000-0006-0000-0400-00000A000000}">
      <text>
        <r>
          <rPr>
            <sz val="9"/>
            <color indexed="81"/>
            <rFont val="Tahoma"/>
            <family val="2"/>
          </rPr>
          <t xml:space="preserve">
</t>
        </r>
        <r>
          <rPr>
            <b/>
            <sz val="14"/>
            <color indexed="81"/>
            <rFont val="Arial"/>
            <family val="2"/>
          </rPr>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DoD Admin</author>
    <author>gsjensen</author>
  </authors>
  <commentList>
    <comment ref="F1" authorId="0" shapeId="0" xr:uid="{00000000-0006-0000-05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500-000002000000}">
      <text>
        <r>
          <rPr>
            <sz val="9"/>
            <color indexed="81"/>
            <rFont val="Tahoma"/>
            <family val="2"/>
          </rPr>
          <t>You may overwrite the formula in this cell.  Default date is retrieved by formula, but you should make it reflect correct information for the expenditures you are reporting.</t>
        </r>
      </text>
    </comment>
    <comment ref="I10" authorId="0" shapeId="0" xr:uid="{00000000-0006-0000-0500-000003000000}">
      <text>
        <r>
          <rPr>
            <sz val="9"/>
            <color indexed="81"/>
            <rFont val="Tahoma"/>
            <family val="2"/>
          </rPr>
          <t xml:space="preserve">
</t>
        </r>
        <r>
          <rPr>
            <b/>
            <sz val="14"/>
            <color indexed="12"/>
            <rFont val="Arial"/>
            <family val="2"/>
          </rPr>
          <t>Instructions for the Expenditure Sheet:</t>
        </r>
        <r>
          <rPr>
            <sz val="9"/>
            <color indexed="81"/>
            <rFont val="Tahoma"/>
            <family val="2"/>
          </rPr>
          <t xml:space="preserve">
</t>
        </r>
        <r>
          <rPr>
            <sz val="12"/>
            <color indexed="12"/>
            <rFont val="Arial"/>
            <family val="2"/>
          </rPr>
          <t xml:space="preserve">Enter your expenditures in the appropriate category/function cells.  They may be keyed in manually or copied from another spreadsheet.  Only use the cells that are not shaded gray.  The shaded cells contain formulas that perform all of the math automatically.
The federal share of outlays on line m will default to 1/2 of the total outlays in that column.  In the insular areas, the first $200,000 of grant money does not require State matching funds.  This is accounted for on line m, column 2 (Law Enf.) by taking 1/2 of the total law enforcement outlays and adding $25,000 dollars each quarter, effectively dividing the allowed amount ($200K) evenly amongst the 4 quarters.  You may change these default amounts manually if you wish.  In some cases, especially toward the end of the year, you will be </t>
        </r>
        <r>
          <rPr>
            <b/>
            <u/>
            <sz val="12"/>
            <color indexed="12"/>
            <rFont val="Arial"/>
            <family val="2"/>
          </rPr>
          <t>required</t>
        </r>
        <r>
          <rPr>
            <sz val="12"/>
            <color indexed="12"/>
            <rFont val="Arial"/>
            <family val="2"/>
          </rPr>
          <t xml:space="preserve"> to change the amounts based on available funds.  In States that overmatch there will not be enough federal funds available to accept the default values.  When this occurs you will see an error when you proceed to the next page.  You will be instructed to return to the expenditure sheet to make adjustments.  These adjustments should be made on line m.  By </t>
        </r>
        <r>
          <rPr>
            <u/>
            <sz val="12"/>
            <color indexed="12"/>
            <rFont val="Arial"/>
            <family val="2"/>
          </rPr>
          <t>decreasing</t>
        </r>
        <r>
          <rPr>
            <sz val="12"/>
            <color indexed="12"/>
            <rFont val="Arial"/>
            <family val="2"/>
          </rPr>
          <t xml:space="preserve"> the federal share of outlays, you will </t>
        </r>
        <r>
          <rPr>
            <u/>
            <sz val="12"/>
            <color indexed="12"/>
            <rFont val="Arial"/>
            <family val="2"/>
          </rPr>
          <t>increase</t>
        </r>
        <r>
          <rPr>
            <sz val="12"/>
            <color indexed="12"/>
            <rFont val="Arial"/>
            <family val="2"/>
          </rPr>
          <t xml:space="preserve"> the non-federal share.  Make your adjustments to the federal share until it is less than or equal to the available federal funds remaining then proceed and the error will be gone.
The amount of Federal funds available is displayed near the lower right hand corner of the form.  This figure will recalculate as you make changes to the Federal share of outlays.  It continuously tracks the balance of funds available to assist you in determining how best to distribute the share of outlays.  If the total Federal share of outlays is less than or equal to the available funds you will be allowed to proceed without an error message.  
This spreadsheet is designed to maximize your reimbursements.  Accepting the default values (to the extent possible) will assure that you are taking full advantage of this Federal assistance.  If you choose to manage the money differently, please be sure that your State Coordinator is aware of your decision process.</t>
        </r>
      </text>
    </comment>
    <comment ref="B17" authorId="1" shapeId="0" xr:uid="{00000000-0006-0000-0500-000004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C17" authorId="1" shapeId="0" xr:uid="{00000000-0006-0000-0500-000005000000}">
      <text>
        <r>
          <rPr>
            <b/>
            <sz val="11"/>
            <color indexed="81"/>
            <rFont val="Tahoma"/>
            <family val="2"/>
          </rPr>
          <t>The default value for this cell is 1/2 of the amount on line k (except if your are in one of the insular areas).  You may change this amount if you wish.  Click on "Instructions" to the right of this form for more information.</t>
        </r>
      </text>
    </comment>
    <comment ref="D17" authorId="1" shapeId="0" xr:uid="{00000000-0006-0000-0500-000006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E17" authorId="1" shapeId="0" xr:uid="{00000000-0006-0000-0500-000007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F17" authorId="1" shapeId="0" xr:uid="{00000000-0006-0000-0500-000008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G17" authorId="1" shapeId="0" xr:uid="{00000000-0006-0000-0500-000009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D21" authorId="0" shapeId="0" xr:uid="{00000000-0006-0000-0500-00000A000000}">
      <text>
        <r>
          <rPr>
            <sz val="9"/>
            <color indexed="81"/>
            <rFont val="Tahoma"/>
            <family val="2"/>
          </rPr>
          <t xml:space="preserve">
</t>
        </r>
        <r>
          <rPr>
            <b/>
            <sz val="14"/>
            <color indexed="81"/>
            <rFont val="Arial"/>
            <family val="2"/>
          </rPr>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DoD Admin</author>
    <author>gsjensen</author>
  </authors>
  <commentList>
    <comment ref="F1" authorId="0" shapeId="0" xr:uid="{00000000-0006-0000-06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600-000002000000}">
      <text>
        <r>
          <rPr>
            <sz val="9"/>
            <color indexed="81"/>
            <rFont val="Tahoma"/>
            <family val="2"/>
          </rPr>
          <t>You may overwrite the formula in this cell.  Default date is retrieved by formula, but you should make it reflect correct information for the expenditures you are reporting.</t>
        </r>
      </text>
    </comment>
    <comment ref="I10" authorId="0" shapeId="0" xr:uid="{00000000-0006-0000-0600-000003000000}">
      <text>
        <r>
          <rPr>
            <sz val="9"/>
            <color indexed="81"/>
            <rFont val="Tahoma"/>
            <family val="2"/>
          </rPr>
          <t xml:space="preserve">
</t>
        </r>
        <r>
          <rPr>
            <b/>
            <sz val="14"/>
            <color indexed="12"/>
            <rFont val="Arial"/>
            <family val="2"/>
          </rPr>
          <t>Instructions for the Expenditure Sheet:</t>
        </r>
        <r>
          <rPr>
            <sz val="9"/>
            <color indexed="81"/>
            <rFont val="Tahoma"/>
            <family val="2"/>
          </rPr>
          <t xml:space="preserve">
</t>
        </r>
        <r>
          <rPr>
            <sz val="12"/>
            <color indexed="12"/>
            <rFont val="Arial"/>
            <family val="2"/>
          </rPr>
          <t xml:space="preserve">Enter your expenditures in the appropriate category/function cells.  They may be keyed in manually or copied from another spreadsheet.  Only use the cells that are not shaded gray.  The shaded cells contain formulas that perform all of the math automatically.
The federal share of outlays on line m will default to 1/2 of the total outlays in that column.  In the insular areas, the first $200,000 of grant money does not require State matching funds.  This is accounted for on line m, column 2 (Law Enf.) by taking 1/2 of the total law enforcement outlays and adding $25,000 dollars each quarter, effectively dividing the allowed amount ($200K) evenly amongst the 4 quarters.  You may change these default amounts manually if you wish.  In some cases, especially toward the end of the year, you will be </t>
        </r>
        <r>
          <rPr>
            <b/>
            <u/>
            <sz val="12"/>
            <color indexed="12"/>
            <rFont val="Arial"/>
            <family val="2"/>
          </rPr>
          <t>required</t>
        </r>
        <r>
          <rPr>
            <sz val="12"/>
            <color indexed="12"/>
            <rFont val="Arial"/>
            <family val="2"/>
          </rPr>
          <t xml:space="preserve"> to change the amounts based on available funds.  In States that overmatch there will not be enough federal funds available to accept the default values.  When this occurs you will see an error when you proceed to the next page.  You will be instructed to return to the expenditure sheet to make adjustments.  These adjustments should be made on line m.  By </t>
        </r>
        <r>
          <rPr>
            <u/>
            <sz val="12"/>
            <color indexed="12"/>
            <rFont val="Arial"/>
            <family val="2"/>
          </rPr>
          <t>decreasing</t>
        </r>
        <r>
          <rPr>
            <sz val="12"/>
            <color indexed="12"/>
            <rFont val="Arial"/>
            <family val="2"/>
          </rPr>
          <t xml:space="preserve"> the federal share of outlays, you will </t>
        </r>
        <r>
          <rPr>
            <u/>
            <sz val="12"/>
            <color indexed="12"/>
            <rFont val="Arial"/>
            <family val="2"/>
          </rPr>
          <t>increase</t>
        </r>
        <r>
          <rPr>
            <sz val="12"/>
            <color indexed="12"/>
            <rFont val="Arial"/>
            <family val="2"/>
          </rPr>
          <t xml:space="preserve"> the non-federal share.  Make your adjustments to the federal share until it is less than or equal to the available federal funds remaining then proceed and the error will be gone.
The amount of Federal funds available is displayed near the lower right hand corner of the form.  This figure will recalculate as you make changes to the Federal share of outlays.  It continuously tracks the balance of funds available to assist you in determining how best to distribute the share of outlays.  If the total Federal share of outlays is less than or equal to the available funds you will be allowed to proceed without an error message.  
This spreadsheet is designed to maximize your reimbursements.  Accepting the default values (to the extent possible) will assure that you are taking full advantage of this Federal assistance.  If you choose to manage the money differently, please be sure that your State Coordinator is aware of your decision process.</t>
        </r>
      </text>
    </comment>
    <comment ref="B17" authorId="1" shapeId="0" xr:uid="{00000000-0006-0000-0600-000004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C17" authorId="1" shapeId="0" xr:uid="{00000000-0006-0000-0600-000005000000}">
      <text>
        <r>
          <rPr>
            <b/>
            <sz val="11"/>
            <color indexed="81"/>
            <rFont val="Tahoma"/>
            <family val="2"/>
          </rPr>
          <t>The default value for this cell is 1/2 of the amount on line k (except if your are in one of the insular areas).  You may change this amount if you wish.  Click on "Instructions" to the right of this form for more information.</t>
        </r>
      </text>
    </comment>
    <comment ref="D17" authorId="1" shapeId="0" xr:uid="{00000000-0006-0000-0600-000006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E17" authorId="1" shapeId="0" xr:uid="{00000000-0006-0000-0600-000007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F17" authorId="1" shapeId="0" xr:uid="{00000000-0006-0000-0600-000008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G17" authorId="1" shapeId="0" xr:uid="{00000000-0006-0000-0600-000009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D21" authorId="0" shapeId="0" xr:uid="{00000000-0006-0000-0600-00000A000000}">
      <text>
        <r>
          <rPr>
            <sz val="9"/>
            <color indexed="81"/>
            <rFont val="Tahoma"/>
            <family val="2"/>
          </rPr>
          <t xml:space="preserve">
</t>
        </r>
        <r>
          <rPr>
            <b/>
            <sz val="14"/>
            <color indexed="81"/>
            <rFont val="Arial"/>
            <family val="2"/>
          </rPr>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DoD Admin</author>
    <author>gsjensen</author>
  </authors>
  <commentList>
    <comment ref="F1" authorId="0" shapeId="0" xr:uid="{00000000-0006-0000-07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700-000002000000}">
      <text>
        <r>
          <rPr>
            <sz val="9"/>
            <color indexed="81"/>
            <rFont val="Tahoma"/>
            <family val="2"/>
          </rPr>
          <t>You may overwrite the formula in this cell.  Default date is retrieved by formula, but you should make it reflect correct information for the expenditures you are reporting.</t>
        </r>
      </text>
    </comment>
    <comment ref="I10" authorId="0" shapeId="0" xr:uid="{00000000-0006-0000-0700-000003000000}">
      <text>
        <r>
          <rPr>
            <sz val="9"/>
            <color indexed="81"/>
            <rFont val="Tahoma"/>
            <family val="2"/>
          </rPr>
          <t xml:space="preserve">
</t>
        </r>
        <r>
          <rPr>
            <b/>
            <sz val="14"/>
            <color indexed="12"/>
            <rFont val="Arial"/>
            <family val="2"/>
          </rPr>
          <t>Instructions for the Expenditure Sheet:</t>
        </r>
        <r>
          <rPr>
            <sz val="9"/>
            <color indexed="81"/>
            <rFont val="Tahoma"/>
            <family val="2"/>
          </rPr>
          <t xml:space="preserve">
</t>
        </r>
        <r>
          <rPr>
            <sz val="12"/>
            <color indexed="12"/>
            <rFont val="Arial"/>
            <family val="2"/>
          </rPr>
          <t xml:space="preserve">Enter your expenditures in the appropriate category/function cells.  They may be keyed in manually or copied from another spreadsheet.  Only use the cells that are not shaded gray.  The shaded cells contain formulas that perform all of the math automatically.
The federal share of outlays on line m will default to 1/2 of the total outlays in that column.  In the insular areas, the first $200,000 of grant money does not require State matching funds.  This is accounted for on line m, column 2 (Law Enf.) by taking 1/2 of the total law enforcement outlays and adding $25,000 dollars each quarter, effectively dividing the allowed amount ($200K) evenly amongst the 4 quarters.  You may change these default amounts manually if you wish.  In some cases, especially toward the end of the year, you will be </t>
        </r>
        <r>
          <rPr>
            <b/>
            <u/>
            <sz val="12"/>
            <color indexed="12"/>
            <rFont val="Arial"/>
            <family val="2"/>
          </rPr>
          <t>required</t>
        </r>
        <r>
          <rPr>
            <sz val="12"/>
            <color indexed="12"/>
            <rFont val="Arial"/>
            <family val="2"/>
          </rPr>
          <t xml:space="preserve"> to change the amounts based on available funds.  In States that overmatch there will not be enough federal funds available to accept the default values.  When this occurs you will see an error when you proceed to the next page.  You will be instructed to return to the expenditure sheet to make adjustments.  These adjustments should be made on line m.  By </t>
        </r>
        <r>
          <rPr>
            <u/>
            <sz val="12"/>
            <color indexed="12"/>
            <rFont val="Arial"/>
            <family val="2"/>
          </rPr>
          <t>decreasing</t>
        </r>
        <r>
          <rPr>
            <sz val="12"/>
            <color indexed="12"/>
            <rFont val="Arial"/>
            <family val="2"/>
          </rPr>
          <t xml:space="preserve"> the federal share of outlays, you will </t>
        </r>
        <r>
          <rPr>
            <u/>
            <sz val="12"/>
            <color indexed="12"/>
            <rFont val="Arial"/>
            <family val="2"/>
          </rPr>
          <t>increase</t>
        </r>
        <r>
          <rPr>
            <sz val="12"/>
            <color indexed="12"/>
            <rFont val="Arial"/>
            <family val="2"/>
          </rPr>
          <t xml:space="preserve"> the non-federal share.  Make your adjustments to the federal share until it is less than or equal to the available federal funds remaining then proceed and the error will be gone.
The amount of Federal funds available is displayed near the lower right hand corner of the form.  This figure will recalculate as you make changes to the Federal share of outlays.  It continuously tracks the balance of funds available to assist you in determining how best to distribute the share of outlays.  If the total Federal share of outlays is less than or equal to the available funds you will be allowed to proceed without an error message.  
This spreadsheet is designed to maximize your reimbursements.  Accepting the default values (to the extent possible) will assure that you are taking full advantage of this Federal assistance.  If you choose to manage the money differently, please be sure that your State Coordinator is aware of your decision process.</t>
        </r>
      </text>
    </comment>
    <comment ref="B17" authorId="1" shapeId="0" xr:uid="{00000000-0006-0000-0700-000004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C17" authorId="1" shapeId="0" xr:uid="{00000000-0006-0000-0700-000005000000}">
      <text>
        <r>
          <rPr>
            <b/>
            <sz val="11"/>
            <color indexed="81"/>
            <rFont val="Tahoma"/>
            <family val="2"/>
          </rPr>
          <t>The default value for this cell is 1/2 of the amount on line k (except if your are in one of the insular areas).  You may change this amount if you wish.  Click on "Instructions" to the right of this form for more information.</t>
        </r>
      </text>
    </comment>
    <comment ref="D17" authorId="1" shapeId="0" xr:uid="{00000000-0006-0000-0700-000006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E17" authorId="1" shapeId="0" xr:uid="{00000000-0006-0000-0700-000007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F17" authorId="1" shapeId="0" xr:uid="{00000000-0006-0000-0700-000008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G17" authorId="1" shapeId="0" xr:uid="{00000000-0006-0000-0700-000009000000}">
      <text>
        <r>
          <rPr>
            <b/>
            <sz val="11"/>
            <color indexed="81"/>
            <rFont val="Tahoma"/>
            <family val="2"/>
          </rPr>
          <t xml:space="preserve">The default value for this cell is 1/2 of the amount on line k.  You may change this amount if you wish.   Click on "Instructions" to the right of this form for additional information.
</t>
        </r>
      </text>
    </comment>
    <comment ref="D21" authorId="0" shapeId="0" xr:uid="{00000000-0006-0000-0700-00000A000000}">
      <text>
        <r>
          <rPr>
            <sz val="9"/>
            <color indexed="81"/>
            <rFont val="Tahoma"/>
            <family val="2"/>
          </rPr>
          <t xml:space="preserve">
</t>
        </r>
        <r>
          <rPr>
            <b/>
            <sz val="14"/>
            <color indexed="81"/>
            <rFont val="Arial"/>
            <family val="2"/>
          </rPr>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DoD Admin</author>
  </authors>
  <commentList>
    <comment ref="F1" authorId="0" shapeId="0" xr:uid="{00000000-0006-0000-0800-000001000000}">
      <text>
        <r>
          <rPr>
            <sz val="9"/>
            <color indexed="81"/>
            <rFont val="Tahoma"/>
            <family val="2"/>
          </rPr>
          <t>You may overwrite the formula in this cell.  Default date is retrieved by formula, but you should make it reflect correct information for the expenditures you are reporting.</t>
        </r>
      </text>
    </comment>
    <comment ref="H1" authorId="0" shapeId="0" xr:uid="{00000000-0006-0000-0800-000002000000}">
      <text>
        <r>
          <rPr>
            <sz val="9"/>
            <color indexed="81"/>
            <rFont val="Tahoma"/>
            <family val="2"/>
          </rPr>
          <t>You may overwrite the formula in this cell.  Default date is retrieved by formula, but you should make it reflect correct information for the expenditures you are reporting.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gsjensen</author>
    <author>Gary S. Jensen</author>
  </authors>
  <commentList>
    <comment ref="C4" authorId="0" shapeId="0" xr:uid="{00000000-0006-0000-1300-000001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F12" authorId="0" shapeId="0" xr:uid="{00000000-0006-0000-1300-000002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A15" authorId="0" shapeId="0" xr:uid="{00000000-0006-0000-1300-000003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18" authorId="0" shapeId="0" xr:uid="{00000000-0006-0000-1300-000004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G18" authorId="0" shapeId="0" xr:uid="{00000000-0006-0000-1300-000005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0" authorId="0" shapeId="0" xr:uid="{00000000-0006-0000-1300-000006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2" authorId="0" shapeId="0" xr:uid="{00000000-0006-0000-1300-000007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J40" authorId="1" shapeId="0" xr:uid="{00000000-0006-0000-1300-000008000000}">
      <text>
        <r>
          <rPr>
            <b/>
            <sz val="9"/>
            <color indexed="81"/>
            <rFont val="Tahoma"/>
            <family val="2"/>
          </rPr>
          <t>Note:</t>
        </r>
        <r>
          <rPr>
            <sz val="9"/>
            <color indexed="81"/>
            <rFont val="Tahoma"/>
            <family val="2"/>
          </rPr>
          <t xml:space="preserve">
If you are submitting a revised report, you must verify that this figure is correct.  Overwrite the formula if necessary.</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gsjensen</author>
    <author>Gary S. Jensen</author>
  </authors>
  <commentList>
    <comment ref="C4" authorId="0" shapeId="0" xr:uid="{00000000-0006-0000-1400-000001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F12" authorId="0" shapeId="0" xr:uid="{00000000-0006-0000-1400-000002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A15" authorId="0" shapeId="0" xr:uid="{00000000-0006-0000-1400-000003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18" authorId="0" shapeId="0" xr:uid="{00000000-0006-0000-1400-000004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G18" authorId="0" shapeId="0" xr:uid="{00000000-0006-0000-1400-000005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0" authorId="0" shapeId="0" xr:uid="{00000000-0006-0000-1400-000006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2" authorId="0" shapeId="0" xr:uid="{00000000-0006-0000-1400-000007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J40" authorId="1" shapeId="0" xr:uid="{00000000-0006-0000-1400-000008000000}">
      <text>
        <r>
          <rPr>
            <b/>
            <sz val="9"/>
            <color indexed="81"/>
            <rFont val="Tahoma"/>
            <family val="2"/>
          </rPr>
          <t>Note:</t>
        </r>
        <r>
          <rPr>
            <sz val="9"/>
            <color indexed="81"/>
            <rFont val="Tahoma"/>
            <family val="2"/>
          </rPr>
          <t xml:space="preserve">
If you are submitting a revised report, you must verify that this figure is correct.  Overwrite the formula if necessary.</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gsjensen</author>
    <author>Gary S. Jensen</author>
  </authors>
  <commentList>
    <comment ref="C4" authorId="0" shapeId="0" xr:uid="{00000000-0006-0000-1500-000001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F12" authorId="0" shapeId="0" xr:uid="{00000000-0006-0000-1500-000002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A15" authorId="0" shapeId="0" xr:uid="{00000000-0006-0000-1500-000003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18" authorId="0" shapeId="0" xr:uid="{00000000-0006-0000-1500-000004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G18" authorId="0" shapeId="0" xr:uid="{00000000-0006-0000-1500-000005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0" authorId="0" shapeId="0" xr:uid="{00000000-0006-0000-1500-000006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2" authorId="0" shapeId="0" xr:uid="{00000000-0006-0000-1500-000007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J40" authorId="1" shapeId="0" xr:uid="{00000000-0006-0000-1500-000008000000}">
      <text>
        <r>
          <rPr>
            <b/>
            <sz val="9"/>
            <color indexed="81"/>
            <rFont val="Tahoma"/>
            <family val="2"/>
          </rPr>
          <t>Note:</t>
        </r>
        <r>
          <rPr>
            <sz val="9"/>
            <color indexed="81"/>
            <rFont val="Tahoma"/>
            <family val="2"/>
          </rPr>
          <t xml:space="preserve">
If you are submitting a revised report, you must verify that this figure is correct.  Overwrite the formula if necessary.</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gsjensen</author>
    <author>Gary S. Jensen</author>
  </authors>
  <commentList>
    <comment ref="C4" authorId="0" shapeId="0" xr:uid="{00000000-0006-0000-1600-000001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F12" authorId="0" shapeId="0" xr:uid="{00000000-0006-0000-1600-000002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A15" authorId="0" shapeId="0" xr:uid="{00000000-0006-0000-1600-000003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18" authorId="0" shapeId="0" xr:uid="{00000000-0006-0000-1600-000004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G18" authorId="0" shapeId="0" xr:uid="{00000000-0006-0000-1600-000005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0" authorId="0" shapeId="0" xr:uid="{00000000-0006-0000-1600-000006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2" authorId="0" shapeId="0" xr:uid="{00000000-0006-0000-1600-000007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J40" authorId="1" shapeId="0" xr:uid="{00000000-0006-0000-1600-000008000000}">
      <text>
        <r>
          <rPr>
            <b/>
            <sz val="9"/>
            <color indexed="81"/>
            <rFont val="Tahoma"/>
            <family val="2"/>
          </rPr>
          <t>Note:</t>
        </r>
        <r>
          <rPr>
            <sz val="9"/>
            <color indexed="81"/>
            <rFont val="Tahoma"/>
            <family val="2"/>
          </rPr>
          <t xml:space="preserve">
If you are submitting a revised report, you must verify that this figure is correct.  Overwrite the formula if necessary.</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gsjensen</author>
    <author>Gary S. Jensen</author>
  </authors>
  <commentList>
    <comment ref="C4" authorId="0" shapeId="0" xr:uid="{00000000-0006-0000-1700-000001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F12" authorId="0" shapeId="0" xr:uid="{00000000-0006-0000-1700-000002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A15" authorId="0" shapeId="0" xr:uid="{00000000-0006-0000-1700-000003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18" authorId="0" shapeId="0" xr:uid="{00000000-0006-0000-1700-000004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G18" authorId="0" shapeId="0" xr:uid="{00000000-0006-0000-1700-000005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0" authorId="0" shapeId="0" xr:uid="{00000000-0006-0000-1700-000006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B22" authorId="0" shapeId="0" xr:uid="{00000000-0006-0000-1700-000007000000}">
      <text>
        <r>
          <rPr>
            <sz val="10"/>
            <color indexed="81"/>
            <rFont val="Tahoma"/>
            <family val="2"/>
          </rPr>
          <t>Please do not make modifications on this page.  If you need to change anything, return to data entry &amp; instruction page and make the change there and then come back to this page for printing.</t>
        </r>
      </text>
    </comment>
    <comment ref="J40" authorId="1" shapeId="0" xr:uid="{00000000-0006-0000-1700-000008000000}">
      <text>
        <r>
          <rPr>
            <b/>
            <sz val="9"/>
            <color indexed="81"/>
            <rFont val="Tahoma"/>
            <family val="2"/>
          </rPr>
          <t>Note:</t>
        </r>
        <r>
          <rPr>
            <sz val="9"/>
            <color indexed="81"/>
            <rFont val="Tahoma"/>
            <family val="2"/>
          </rPr>
          <t xml:space="preserve">
If you are submitting a revised report, you must verify that this figure is correct.  Overwrite the formula if necessary.</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Gary S. Jensen</author>
  </authors>
  <commentList>
    <comment ref="D9" authorId="0" shapeId="0" xr:uid="{00000000-0006-0000-1900-000001000000}">
      <text>
        <r>
          <rPr>
            <b/>
            <sz val="9"/>
            <color indexed="81"/>
            <rFont val="Tahoma"/>
            <family val="2"/>
          </rPr>
          <t>IMPORTANT NOTICE:</t>
        </r>
        <r>
          <rPr>
            <sz val="9"/>
            <color indexed="81"/>
            <rFont val="Tahoma"/>
            <family val="2"/>
          </rPr>
          <t xml:space="preserve">
Amounts shown in the 1st four cells below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 ref="D10" authorId="0" shapeId="0" xr:uid="{00000000-0006-0000-1900-000002000000}">
      <text>
        <r>
          <rPr>
            <b/>
            <sz val="9"/>
            <color indexed="81"/>
            <rFont val="Tahoma"/>
            <family val="2"/>
          </rPr>
          <t>IMPORTANT NOTICE:</t>
        </r>
        <r>
          <rPr>
            <sz val="9"/>
            <color indexed="81"/>
            <rFont val="Tahoma"/>
            <family val="2"/>
          </rPr>
          <t xml:space="preserve">
Amount shown in this cell and the 4 below it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 ref="D11" authorId="0" shapeId="0" xr:uid="{00000000-0006-0000-1900-000003000000}">
      <text>
        <r>
          <rPr>
            <b/>
            <sz val="9"/>
            <color indexed="81"/>
            <rFont val="Tahoma"/>
            <family val="2"/>
          </rPr>
          <t>IMPORTANT NOTICE:</t>
        </r>
        <r>
          <rPr>
            <sz val="9"/>
            <color indexed="81"/>
            <rFont val="Tahoma"/>
            <family val="2"/>
          </rPr>
          <t xml:space="preserve">
Amount shown in this cell and the 3 below it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 ref="D12" authorId="0" shapeId="0" xr:uid="{00000000-0006-0000-1900-000004000000}">
      <text>
        <r>
          <rPr>
            <b/>
            <sz val="9"/>
            <color indexed="81"/>
            <rFont val="Tahoma"/>
            <family val="2"/>
          </rPr>
          <t>IMPORTANT NOTICE:</t>
        </r>
        <r>
          <rPr>
            <sz val="9"/>
            <color indexed="81"/>
            <rFont val="Tahoma"/>
            <family val="2"/>
          </rPr>
          <t xml:space="preserve">
Amount shown in this cell and the 2 below it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 ref="D13" authorId="0" shapeId="0" xr:uid="{00000000-0006-0000-1900-000005000000}">
      <text>
        <r>
          <rPr>
            <b/>
            <sz val="9"/>
            <color indexed="81"/>
            <rFont val="Tahoma"/>
            <family val="2"/>
          </rPr>
          <t>IMPORTANT NOTICE:</t>
        </r>
        <r>
          <rPr>
            <sz val="9"/>
            <color indexed="81"/>
            <rFont val="Tahoma"/>
            <family val="2"/>
          </rPr>
          <t xml:space="preserve">
Amount shown in this cell and the 1 below it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 ref="D14" authorId="0" shapeId="0" xr:uid="{00000000-0006-0000-1900-000006000000}">
      <text>
        <r>
          <rPr>
            <b/>
            <sz val="9"/>
            <color indexed="81"/>
            <rFont val="Tahoma"/>
            <family val="2"/>
          </rPr>
          <t>IMPORTANT NOTICE:</t>
        </r>
        <r>
          <rPr>
            <sz val="9"/>
            <color indexed="81"/>
            <rFont val="Tahoma"/>
            <family val="2"/>
          </rPr>
          <t xml:space="preserve">
Amount shown in this cell and the 4 above it are </t>
        </r>
        <r>
          <rPr>
            <i/>
            <sz val="9"/>
            <color indexed="81"/>
            <rFont val="Tahoma"/>
            <family val="2"/>
          </rPr>
          <t>default</t>
        </r>
        <r>
          <rPr>
            <sz val="9"/>
            <color indexed="81"/>
            <rFont val="Tahoma"/>
            <family val="2"/>
          </rPr>
          <t xml:space="preserve"> figures based on your federal share reported on your expenditure sheets.  Please </t>
        </r>
        <r>
          <rPr>
            <b/>
            <i/>
            <sz val="9"/>
            <color indexed="81"/>
            <rFont val="Tahoma"/>
            <family val="2"/>
          </rPr>
          <t>hard type</t>
        </r>
        <r>
          <rPr>
            <sz val="9"/>
            <color indexed="81"/>
            <rFont val="Tahoma"/>
            <family val="2"/>
          </rPr>
          <t xml:space="preserve"> your actual payment requests in the cells.  (</t>
        </r>
        <r>
          <rPr>
            <b/>
            <sz val="9"/>
            <color indexed="81"/>
            <rFont val="Tahoma"/>
            <family val="2"/>
          </rPr>
          <t>Overwrite</t>
        </r>
        <r>
          <rPr>
            <sz val="9"/>
            <color indexed="81"/>
            <rFont val="Tahoma"/>
            <family val="2"/>
          </rPr>
          <t xml:space="preserve"> the existing formulas).  This step is necessary for the spreadsheets to function properly.</t>
        </r>
      </text>
    </comment>
  </commentList>
</comments>
</file>

<file path=xl/sharedStrings.xml><?xml version="1.0" encoding="utf-8"?>
<sst xmlns="http://schemas.openxmlformats.org/spreadsheetml/2006/main" count="3376" uniqueCount="1259">
  <si>
    <t>Period covered by this report</t>
  </si>
  <si>
    <t>through</t>
  </si>
  <si>
    <t xml:space="preserve">                                                             STATE BOATING SAFETY PROGRAM EXPENDITURES</t>
  </si>
  <si>
    <t>Is this a revised report?</t>
  </si>
  <si>
    <t>No</t>
  </si>
  <si>
    <t xml:space="preserve">                                                                       Grant Program, Function or  Activity</t>
  </si>
  <si>
    <t>Object Class Categories</t>
  </si>
  <si>
    <t>1.ADMIN.</t>
  </si>
  <si>
    <t>2.LAW ENF.</t>
  </si>
  <si>
    <t>3.EDUCATION</t>
  </si>
  <si>
    <t>5.BOAT REG.</t>
  </si>
  <si>
    <t>6.PUBL. ACC.</t>
  </si>
  <si>
    <t>7.TOTAL</t>
  </si>
  <si>
    <t>a. Personnel</t>
  </si>
  <si>
    <t>b. Fringe Benefits</t>
  </si>
  <si>
    <t>c. Travel</t>
  </si>
  <si>
    <t>d. Equipment</t>
  </si>
  <si>
    <t>e. Supplies</t>
  </si>
  <si>
    <t>f. Contractual</t>
  </si>
  <si>
    <t>g. Construction</t>
  </si>
  <si>
    <t>h. Other</t>
  </si>
  <si>
    <t>i. Total Direct Outlays (sum of a-h)</t>
  </si>
  <si>
    <t>j. Indirect Costs</t>
  </si>
  <si>
    <t>k. Total Outlays (sum of i-j)</t>
  </si>
  <si>
    <t>l. Non Fed. Share of Outlays</t>
  </si>
  <si>
    <t>m. Federal Share of Outlays</t>
  </si>
  <si>
    <t>Q1</t>
  </si>
  <si>
    <t>Select a different Quarter.</t>
  </si>
  <si>
    <t xml:space="preserve"> Help</t>
  </si>
  <si>
    <t>Go to data entry page.</t>
  </si>
  <si>
    <t>Yes</t>
  </si>
  <si>
    <t>Q2</t>
  </si>
  <si>
    <t>Q3</t>
  </si>
  <si>
    <t>Q4</t>
  </si>
  <si>
    <t>Final</t>
  </si>
  <si>
    <t>THESE FIGURES ARE CUMULATIVE</t>
  </si>
  <si>
    <t xml:space="preserve"> Select a specific Quarter.</t>
  </si>
  <si>
    <t>State</t>
  </si>
  <si>
    <t>ID Number</t>
  </si>
  <si>
    <t>Est. Alllocation</t>
  </si>
  <si>
    <t>DUNS#</t>
  </si>
  <si>
    <t>Address Line 1 SF-425</t>
  </si>
  <si>
    <t>Address Line 2 SF-425</t>
  </si>
  <si>
    <t>Address Line 3 SF-425</t>
  </si>
  <si>
    <t>Address Line 1 SF-270</t>
  </si>
  <si>
    <t>Address Line 2 SF-270</t>
  </si>
  <si>
    <t>Address Line 3 SF-270</t>
  </si>
  <si>
    <t>Address Line 4 SF-270</t>
  </si>
  <si>
    <t>Address Line 5 SF-270</t>
  </si>
  <si>
    <t>Payment Address Line 1 SF-270</t>
  </si>
  <si>
    <t>Payment Address Line 2 SF-270</t>
  </si>
  <si>
    <t>Payment Address Line 3 SF-270</t>
  </si>
  <si>
    <t>Payment Address Line 4 SF-270</t>
  </si>
  <si>
    <t>EIN</t>
  </si>
  <si>
    <t>Person signing SF-425</t>
  </si>
  <si>
    <t>Title of person on SF-425</t>
  </si>
  <si>
    <t>Phone # SF-425</t>
  </si>
  <si>
    <t>Person signing SF-270</t>
  </si>
  <si>
    <t>Title of person on 270</t>
  </si>
  <si>
    <t>Phone # 270</t>
  </si>
  <si>
    <t>Recipient ID # on SF-425</t>
  </si>
  <si>
    <t>State on Xpnd Sheet</t>
  </si>
  <si>
    <t>Allowed</t>
  </si>
  <si>
    <t>AK</t>
  </si>
  <si>
    <t>111188079</t>
  </si>
  <si>
    <t>Alaska Dept of Natural Resources, Div of Parks, Boating Safety</t>
  </si>
  <si>
    <t>550 W. 5th Ave.  #1380</t>
  </si>
  <si>
    <t>Anchorage, AK  99501</t>
  </si>
  <si>
    <t>Alaska Dept. of Natural Resources</t>
  </si>
  <si>
    <t>Division of Parks &amp; Outdoor Recreation</t>
  </si>
  <si>
    <t>550 W. 5th Avenue, Suite 1380</t>
  </si>
  <si>
    <t>Anchorage, AK  99501-3561</t>
  </si>
  <si>
    <t>Same as Recipient</t>
  </si>
  <si>
    <t>92-6001185</t>
  </si>
  <si>
    <t>Boating Law Administrator</t>
  </si>
  <si>
    <t>(907) 269-8705</t>
  </si>
  <si>
    <t>STATE: ALASKA</t>
  </si>
  <si>
    <t>AL</t>
  </si>
  <si>
    <t>140381448</t>
  </si>
  <si>
    <t>Alabama Law Enforcement Agency /DPS Marine Patrol</t>
  </si>
  <si>
    <t>301 South Ripley Street   PO Box 304115</t>
  </si>
  <si>
    <t>Montgomery, AL  36130-4115</t>
  </si>
  <si>
    <t xml:space="preserve">301 South Ripley Street   </t>
  </si>
  <si>
    <t>PO Box 304115</t>
  </si>
  <si>
    <t>Same as recipient</t>
  </si>
  <si>
    <t>63-6000619</t>
  </si>
  <si>
    <t>Marine Police Division Chief</t>
  </si>
  <si>
    <t>(334) 517-2950</t>
  </si>
  <si>
    <t>STATE: ALABAMA</t>
  </si>
  <si>
    <t>AR</t>
  </si>
  <si>
    <t>039347666</t>
  </si>
  <si>
    <t>Arkansas Game &amp; Fish Commission</t>
  </si>
  <si>
    <t>2 Natural Resources Drive</t>
  </si>
  <si>
    <t>Little Rock, AR  72205</t>
  </si>
  <si>
    <t>71-6006567</t>
  </si>
  <si>
    <t>Terrie L. Cheek</t>
  </si>
  <si>
    <t>Federal Aid Accountant</t>
  </si>
  <si>
    <t>(501) 223-6320</t>
  </si>
  <si>
    <t>Caroline Cone</t>
  </si>
  <si>
    <t>Assistant Chief, Fiscal Services</t>
  </si>
  <si>
    <t>(501) 223-6479</t>
  </si>
  <si>
    <t>STATE: ARKANSAS</t>
  </si>
  <si>
    <t>AS</t>
  </si>
  <si>
    <t>854993131</t>
  </si>
  <si>
    <t>American Samoa Govt, Dept. of Public Safety</t>
  </si>
  <si>
    <t>P.O. Box 1086</t>
  </si>
  <si>
    <t>Pago Pago, American Samoa  96799</t>
  </si>
  <si>
    <t>American Samoa Government</t>
  </si>
  <si>
    <t>Department of Public Safety</t>
  </si>
  <si>
    <t>Recreational Boating Safety Program</t>
  </si>
  <si>
    <t>Pago Pago, AS  96799</t>
  </si>
  <si>
    <t>Treasurer</t>
  </si>
  <si>
    <t>Department of Treasury</t>
  </si>
  <si>
    <t>Executive Office Bldg., 3rd Floor</t>
  </si>
  <si>
    <t>66-0671753</t>
  </si>
  <si>
    <t>STATE: AMERICAN SAMOA</t>
  </si>
  <si>
    <t>AZ</t>
  </si>
  <si>
    <t>804745339</t>
  </si>
  <si>
    <t>Arizona Game and Fish Department</t>
  </si>
  <si>
    <t>5000 W. Carefree Highway</t>
  </si>
  <si>
    <t>Phoenix, AZ  85086-5000</t>
  </si>
  <si>
    <t>86-6004791</t>
  </si>
  <si>
    <t>Chief Financial Officer</t>
  </si>
  <si>
    <t>623-236-7324</t>
  </si>
  <si>
    <t>STATE: ARIZONA</t>
  </si>
  <si>
    <t>CA</t>
  </si>
  <si>
    <t>172070807</t>
  </si>
  <si>
    <t>California Department of Parks and Recreation</t>
  </si>
  <si>
    <t>PO Box 942896</t>
  </si>
  <si>
    <t>Sacramento, CA  94296-0001</t>
  </si>
  <si>
    <t>State of California</t>
  </si>
  <si>
    <t>3790-Parks and Recreation</t>
  </si>
  <si>
    <t>68-0303606</t>
  </si>
  <si>
    <t>Accounting Chief</t>
  </si>
  <si>
    <t>(916) 653-5470</t>
  </si>
  <si>
    <t>STATE: CALIFORNIA</t>
  </si>
  <si>
    <t>854855954</t>
  </si>
  <si>
    <t>Commonwealth of the Northern Mariana Islands</t>
  </si>
  <si>
    <t>Dept of Public Safety - Office of Special Programs</t>
  </si>
  <si>
    <t>Saipan, MP  96950</t>
  </si>
  <si>
    <t>Office of the Governor</t>
  </si>
  <si>
    <t>Commonwealth of the Northern</t>
  </si>
  <si>
    <t>Mariana Islands</t>
  </si>
  <si>
    <t>Treasurer, CNMI - Dept. of Finance</t>
  </si>
  <si>
    <t>P.O. Box 5234 CHRB</t>
  </si>
  <si>
    <t>98-6019463</t>
  </si>
  <si>
    <t>Bernadita C. Palacios</t>
  </si>
  <si>
    <t>Acting Director, Finance and Accounting</t>
  </si>
  <si>
    <t>(670) 322-3337</t>
  </si>
  <si>
    <t>STATE: NORTHERN MARIANA ISLANDS</t>
  </si>
  <si>
    <t>CO</t>
  </si>
  <si>
    <t>879015899</t>
  </si>
  <si>
    <t>Colorado Dept. of Natural Resources, Accounting Section</t>
  </si>
  <si>
    <t>1313 Sherman Street, Roon 423</t>
  </si>
  <si>
    <t>State of Colorado</t>
  </si>
  <si>
    <t>Department of Natural Resources</t>
  </si>
  <si>
    <t>Division of Parks and Recreation</t>
  </si>
  <si>
    <t>13787 South Highway 85</t>
  </si>
  <si>
    <t>Littleton, CO  80125</t>
  </si>
  <si>
    <t>Administrative Services</t>
  </si>
  <si>
    <t>1313 Sherman Street, Room 423</t>
  </si>
  <si>
    <t>Denver, CO  80203</t>
  </si>
  <si>
    <t>84-0644739</t>
  </si>
  <si>
    <t>Grants Manager</t>
  </si>
  <si>
    <t>STATE: COLORADO</t>
  </si>
  <si>
    <t>CT</t>
  </si>
  <si>
    <t>108352811</t>
  </si>
  <si>
    <t>Connecticut Dept. of Environmental Protection - Grants Mgmt</t>
  </si>
  <si>
    <t>79 Elm Street</t>
  </si>
  <si>
    <t>Hartford, CT  06106-5127</t>
  </si>
  <si>
    <t>Connecticut Department of</t>
  </si>
  <si>
    <t>Environmental Protection</t>
  </si>
  <si>
    <t>Randy A. Michaelson</t>
  </si>
  <si>
    <t>Fiscal Administrative Supervisor</t>
  </si>
  <si>
    <t>(860) 424-3124</t>
  </si>
  <si>
    <t>STATE: CONNECTICUT</t>
  </si>
  <si>
    <t>DC</t>
  </si>
  <si>
    <t>826046898</t>
  </si>
  <si>
    <t>Metropolitan Police Department</t>
  </si>
  <si>
    <t>Washington, DC</t>
  </si>
  <si>
    <t>53-6001131</t>
  </si>
  <si>
    <t>STATE: DISTRICT OF COLUMBIA</t>
  </si>
  <si>
    <t>DE</t>
  </si>
  <si>
    <t>101939978</t>
  </si>
  <si>
    <t>DNREC Division of Fish &amp; Wildlife</t>
  </si>
  <si>
    <t>89 Kings Highway</t>
  </si>
  <si>
    <t>Dover, DE  19901</t>
  </si>
  <si>
    <t>51-6000279</t>
  </si>
  <si>
    <t>Karen Bennett</t>
  </si>
  <si>
    <t>Federal Aid Coordinator</t>
  </si>
  <si>
    <t>(302) 739-9910</t>
  </si>
  <si>
    <t>STATE: DELAWARE</t>
  </si>
  <si>
    <t>FL</t>
  </si>
  <si>
    <t>838103893</t>
  </si>
  <si>
    <t>Florida Fish and Wildlife Conservation Commission</t>
  </si>
  <si>
    <t>Post Office Box 6150</t>
  </si>
  <si>
    <t>Tallahassee, FL  32314</t>
  </si>
  <si>
    <t>Florida Fish and Wildlife</t>
  </si>
  <si>
    <t>Conservation Commission</t>
  </si>
  <si>
    <t>620 South Meridian St.</t>
  </si>
  <si>
    <t>Tallahassee, FL  32399</t>
  </si>
  <si>
    <t>59-3105845</t>
  </si>
  <si>
    <t>Amber Burns</t>
  </si>
  <si>
    <t>Revenue, Grants and Contracts Manager</t>
  </si>
  <si>
    <t>(850) 617-9649</t>
  </si>
  <si>
    <t>STATE: FLORIDA</t>
  </si>
  <si>
    <t>GA</t>
  </si>
  <si>
    <t>146985544</t>
  </si>
  <si>
    <t>2070 U.S. Highway 278 SE</t>
  </si>
  <si>
    <t>Social Circle, GA  30025</t>
  </si>
  <si>
    <t>Georgia Dept. of Natural Resources</t>
  </si>
  <si>
    <t>Law Enforcement</t>
  </si>
  <si>
    <t>58-1130945</t>
  </si>
  <si>
    <t>STATE: GEORGIA</t>
  </si>
  <si>
    <t>GU</t>
  </si>
  <si>
    <t>855031530</t>
  </si>
  <si>
    <t>Guam Police Department</t>
  </si>
  <si>
    <t>P.O. Box 23909 GMF</t>
  </si>
  <si>
    <t>Barrigada, Guam  96921</t>
  </si>
  <si>
    <t>Treasurer of Guam</t>
  </si>
  <si>
    <t>P.O. Box 884</t>
  </si>
  <si>
    <t>Hagatna, Guam  96932</t>
  </si>
  <si>
    <t>98-0018947</t>
  </si>
  <si>
    <t>(671) 475-8447</t>
  </si>
  <si>
    <t>STATE: GUAM</t>
  </si>
  <si>
    <t>HI</t>
  </si>
  <si>
    <t>824671200</t>
  </si>
  <si>
    <t>Hawaii Dept of Land &amp; Nat. Res., Div. of Boating &amp; Ocean Rec.</t>
  </si>
  <si>
    <t>333 Queen Street, Suite 300</t>
  </si>
  <si>
    <t>Honolulu, HI  96813</t>
  </si>
  <si>
    <t>Hawaii Dept of Land and Nat. Resources</t>
  </si>
  <si>
    <t>Div. of Boating and Ocean Recreation</t>
  </si>
  <si>
    <t>Hawaii Dept of Land and Natural Resources</t>
  </si>
  <si>
    <t>Fiscal Office, Room 110</t>
  </si>
  <si>
    <t>1151 Punchbowl Street</t>
  </si>
  <si>
    <t>99-0266119</t>
  </si>
  <si>
    <t>Edward R. Underwood</t>
  </si>
  <si>
    <t>Administrator, Boating &amp; Ocean Rec. Div.</t>
  </si>
  <si>
    <t>(808) 587-1966</t>
  </si>
  <si>
    <t>STATE: HAWAII</t>
  </si>
  <si>
    <t>IA</t>
  </si>
  <si>
    <t>010272532</t>
  </si>
  <si>
    <t>Iowa Department of Natural Resources</t>
  </si>
  <si>
    <t>Des Moines, IA  50319</t>
  </si>
  <si>
    <t>Wallace State Office Building</t>
  </si>
  <si>
    <t>502 East 9th Street</t>
  </si>
  <si>
    <t>Attn:  Kara Bryant</t>
  </si>
  <si>
    <t>xx-xxx4572</t>
  </si>
  <si>
    <t>Kara Bryant</t>
  </si>
  <si>
    <t>STATE: IOWA</t>
  </si>
  <si>
    <t>ID</t>
  </si>
  <si>
    <t>825016538</t>
  </si>
  <si>
    <t>Idaho Department of Parks and Recreation</t>
  </si>
  <si>
    <t>P.O. Box 83720</t>
  </si>
  <si>
    <t>Boise, ID  83720-0065</t>
  </si>
  <si>
    <t>Idaho Department of Parks &amp; Recreation</t>
  </si>
  <si>
    <t>82-6000952</t>
  </si>
  <si>
    <t>Financial Specialist</t>
  </si>
  <si>
    <t>David Dahms</t>
  </si>
  <si>
    <t>(208) 514-2412</t>
  </si>
  <si>
    <t>STATE: IDAHO</t>
  </si>
  <si>
    <t>IL</t>
  </si>
  <si>
    <t>617554506</t>
  </si>
  <si>
    <t>Illinois Department of Natural Resources</t>
  </si>
  <si>
    <t>One Natural Resources Way</t>
  </si>
  <si>
    <t>Springfield, IL  62702</t>
  </si>
  <si>
    <t>37-1349602</t>
  </si>
  <si>
    <t>Manager, Federal Aid Fiscal Review Section</t>
  </si>
  <si>
    <t>STATE: ILLINOIS</t>
  </si>
  <si>
    <t>IN</t>
  </si>
  <si>
    <t>824799381</t>
  </si>
  <si>
    <t>IDNR, Law Enforcement Division</t>
  </si>
  <si>
    <t>402 W. Washington Street, Room W255D</t>
  </si>
  <si>
    <t>Indianapolis, IN  46204</t>
  </si>
  <si>
    <t>Law Enforcement Division</t>
  </si>
  <si>
    <t>Merchants National Bank #09014424</t>
  </si>
  <si>
    <t>Merchant's Plaza</t>
  </si>
  <si>
    <t>Indianapolis, IN  46255</t>
  </si>
  <si>
    <t>ABA# 074000065</t>
  </si>
  <si>
    <t>STATE ACCOUNT 600-012-415</t>
  </si>
  <si>
    <t>35-6000158</t>
  </si>
  <si>
    <t>Michael J. Smith</t>
  </si>
  <si>
    <t>Deputy Director of Administration</t>
  </si>
  <si>
    <t>(317) 233-3852</t>
  </si>
  <si>
    <t>STATE: INDIANA</t>
  </si>
  <si>
    <t>KS</t>
  </si>
  <si>
    <t>878072883</t>
  </si>
  <si>
    <t>Kansas Department of Wildlife, Parks &amp; Tourism</t>
  </si>
  <si>
    <t>1020 SW Kansas, Suite 200</t>
  </si>
  <si>
    <t>Topeka, KS  66612-1327</t>
  </si>
  <si>
    <t>48-6029925</t>
  </si>
  <si>
    <t>Steve Adams</t>
  </si>
  <si>
    <t>Federal Aid and Planning Chief</t>
  </si>
  <si>
    <t>(785) 296-0019</t>
  </si>
  <si>
    <t>STATE: KANSAS</t>
  </si>
  <si>
    <t>KY</t>
  </si>
  <si>
    <t>139444603</t>
  </si>
  <si>
    <t>Kentucky Dept. of Fish and Wildlife Resources</t>
  </si>
  <si>
    <t>#1 Sportsman's Lane</t>
  </si>
  <si>
    <t>Frankfort, KY  40601</t>
  </si>
  <si>
    <t>Kentucky Department of Fish and</t>
  </si>
  <si>
    <t>Wildlife Resources</t>
  </si>
  <si>
    <t>61-0600439</t>
  </si>
  <si>
    <t>Deputy Commissioner</t>
  </si>
  <si>
    <t>(502) 564-3400</t>
  </si>
  <si>
    <t>STATE: KENTUCKY</t>
  </si>
  <si>
    <t>LA</t>
  </si>
  <si>
    <t>809927783</t>
  </si>
  <si>
    <t>Louisiana Department of Wildlife &amp; Fisheries</t>
  </si>
  <si>
    <t>PO Box 98000</t>
  </si>
  <si>
    <t>Baton Rouge, LA  70898-9000</t>
  </si>
  <si>
    <t>LA Dept. of Wildlife &amp; Fisheries</t>
  </si>
  <si>
    <t>72-6000846</t>
  </si>
  <si>
    <t>Fiscal Officer</t>
  </si>
  <si>
    <t>STATE: LOUISIANA</t>
  </si>
  <si>
    <t>MA</t>
  </si>
  <si>
    <t>159258677</t>
  </si>
  <si>
    <t>Commonwealth of Massachusetts Evironmental Police</t>
  </si>
  <si>
    <t>251 Causeway Street, Suite 101</t>
  </si>
  <si>
    <t>Boston, MA  02114</t>
  </si>
  <si>
    <t>Commonwealth of Massachusetts</t>
  </si>
  <si>
    <t>Environmental Police</t>
  </si>
  <si>
    <t>04-6002284</t>
  </si>
  <si>
    <t>Director</t>
  </si>
  <si>
    <t>STATE: MASSACHUSETTS</t>
  </si>
  <si>
    <t>MD</t>
  </si>
  <si>
    <t>033425385</t>
  </si>
  <si>
    <t>Maryland Dept. of Natural Resources</t>
  </si>
  <si>
    <t>580 Taylor Ave.</t>
  </si>
  <si>
    <t>Annapolis, MD  21401</t>
  </si>
  <si>
    <t>Maryland</t>
  </si>
  <si>
    <t>580 Taylor Avenue</t>
  </si>
  <si>
    <t>52-6002003</t>
  </si>
  <si>
    <t>STATE: MARYLAND</t>
  </si>
  <si>
    <t>ME</t>
  </si>
  <si>
    <t>809045636</t>
  </si>
  <si>
    <t>Maine Department of Inland Fisheries &amp; Wildlife</t>
  </si>
  <si>
    <t>284 State Street, Station #41</t>
  </si>
  <si>
    <t>Augusta, ME  04333</t>
  </si>
  <si>
    <t>State of Maine</t>
  </si>
  <si>
    <t>Inland Fisheries &amp; Wildlife</t>
  </si>
  <si>
    <t>284 State Street, 41 State House Station</t>
  </si>
  <si>
    <t>Peoples Heritage</t>
  </si>
  <si>
    <t>EDI=09010USCG</t>
  </si>
  <si>
    <t>Routing #211274450</t>
  </si>
  <si>
    <t>Recipients Acct #7999060327</t>
  </si>
  <si>
    <t>01-6000001</t>
  </si>
  <si>
    <t>Gilbert M. Bilodeau</t>
  </si>
  <si>
    <t>Director, Natural Resources Service Center</t>
  </si>
  <si>
    <t>(207) 624-6363</t>
  </si>
  <si>
    <t>STATE: MAINE</t>
  </si>
  <si>
    <t>MI</t>
  </si>
  <si>
    <t>805339991</t>
  </si>
  <si>
    <t>Michigan Department of Natural Resources</t>
  </si>
  <si>
    <t>P.O. Box 30028</t>
  </si>
  <si>
    <t>Lansing, MI  48909</t>
  </si>
  <si>
    <t>Michigan Dept. of Natural Resources</t>
  </si>
  <si>
    <t>C/O Cashier's Office</t>
  </si>
  <si>
    <t>38-6000134</t>
  </si>
  <si>
    <t>STATE: MICHIGAN</t>
  </si>
  <si>
    <t>MN</t>
  </si>
  <si>
    <t>879399095</t>
  </si>
  <si>
    <t>Minnesota Department of Natural Resources</t>
  </si>
  <si>
    <t>500 Lafayette Road</t>
  </si>
  <si>
    <t>Minnesota</t>
  </si>
  <si>
    <t>41-6007162</t>
  </si>
  <si>
    <t>STATE: MINNESOTA</t>
  </si>
  <si>
    <t>MO</t>
  </si>
  <si>
    <t>098638075</t>
  </si>
  <si>
    <t>Missouri State Highway Patrol</t>
  </si>
  <si>
    <t>P.O.BOX 568</t>
  </si>
  <si>
    <t>Jefferson City, MO  65102</t>
  </si>
  <si>
    <t>43-1736878</t>
  </si>
  <si>
    <t>Superintendent</t>
  </si>
  <si>
    <t>(573) 526-6324</t>
  </si>
  <si>
    <t>Courtney Borman</t>
  </si>
  <si>
    <t>STATE: MISSOURI</t>
  </si>
  <si>
    <t>MS</t>
  </si>
  <si>
    <t>809850142</t>
  </si>
  <si>
    <t>Mississippi Dept of Wildlife, Fisheries &amp; Parks</t>
  </si>
  <si>
    <t>1505 Eastover Drive</t>
  </si>
  <si>
    <t>Jackson, MS  39205</t>
  </si>
  <si>
    <t>Mississippi Department of Wildlife,</t>
  </si>
  <si>
    <t>Fisheries and Parks</t>
  </si>
  <si>
    <t>64-0628588</t>
  </si>
  <si>
    <t>Sam Polles, PhD</t>
  </si>
  <si>
    <t>Executive Director</t>
  </si>
  <si>
    <t>(601) 432-2400</t>
  </si>
  <si>
    <t>Jerry Carter</t>
  </si>
  <si>
    <t>(601) 432-2182</t>
  </si>
  <si>
    <t>STATE: MISSISSIPPI</t>
  </si>
  <si>
    <t>MT</t>
  </si>
  <si>
    <t>809791007</t>
  </si>
  <si>
    <t>Montana Fish, Wildlife and Parks</t>
  </si>
  <si>
    <t>1420 E. 6th Avenue</t>
  </si>
  <si>
    <t>Helena, MT  59620</t>
  </si>
  <si>
    <t>81-0302402</t>
  </si>
  <si>
    <t>Accountant</t>
  </si>
  <si>
    <t>406-444-5284</t>
  </si>
  <si>
    <t>STATE: MONTANA</t>
  </si>
  <si>
    <t>NC</t>
  </si>
  <si>
    <t>130829844</t>
  </si>
  <si>
    <t>North Carolina Wildlife Resources Commission</t>
  </si>
  <si>
    <t>1702 Mail Service Center</t>
  </si>
  <si>
    <t>Raleigh, NC  27699-1702</t>
  </si>
  <si>
    <t>North Carolina Wildlife</t>
  </si>
  <si>
    <t>Resources Commission</t>
  </si>
  <si>
    <t>73-6502734</t>
  </si>
  <si>
    <t>M. Kyle Briggs</t>
  </si>
  <si>
    <t>Chief Deputy Director</t>
  </si>
  <si>
    <t>(919) 707-0016</t>
  </si>
  <si>
    <t>STATE: NORTH CAROLINA</t>
  </si>
  <si>
    <t>ND</t>
  </si>
  <si>
    <t>802748871</t>
  </si>
  <si>
    <t>North Dakota Game and Fish Department</t>
  </si>
  <si>
    <t>100 N Bismarck Expressway</t>
  </si>
  <si>
    <t>Bismarck, ND  58501</t>
  </si>
  <si>
    <t>North Dakota</t>
  </si>
  <si>
    <t>Game and Fish Department</t>
  </si>
  <si>
    <t>45-6002467</t>
  </si>
  <si>
    <t>Kim Kary</t>
  </si>
  <si>
    <t>Chief, Adminstrative Services</t>
  </si>
  <si>
    <t>(701) 328-6605</t>
  </si>
  <si>
    <t>STATE: NORTH DAKOTA</t>
  </si>
  <si>
    <t>NE</t>
  </si>
  <si>
    <t>878023282</t>
  </si>
  <si>
    <t>Nebraska Game and Parks Commission</t>
  </si>
  <si>
    <t>2200 N. 33rd Street</t>
  </si>
  <si>
    <t>Lincoln, NE  68503</t>
  </si>
  <si>
    <t>47-0491233</t>
  </si>
  <si>
    <t>STATE: NEBRASKA</t>
  </si>
  <si>
    <t>NH</t>
  </si>
  <si>
    <t>060340564</t>
  </si>
  <si>
    <t>New Hampshire Dept of Safety, Div of Safety Services</t>
  </si>
  <si>
    <t>33 Hazen Drive</t>
  </si>
  <si>
    <t>Concord, NH  03305</t>
  </si>
  <si>
    <t>New Hampshire Department of Safety</t>
  </si>
  <si>
    <t>Division of Safety Services</t>
  </si>
  <si>
    <t>01-6000618</t>
  </si>
  <si>
    <t>Director of Administration</t>
  </si>
  <si>
    <t>STATE: NEW HAMPSHIRE</t>
  </si>
  <si>
    <t>NJ</t>
  </si>
  <si>
    <t>806656781</t>
  </si>
  <si>
    <t>NJ State Police, Marine Services Bureau</t>
  </si>
  <si>
    <t>P.O. Box 7068</t>
  </si>
  <si>
    <t>West Trenton, NJ  08628-0068</t>
  </si>
  <si>
    <t>New Jersey State Police</t>
  </si>
  <si>
    <t>Marine Services Bureau</t>
  </si>
  <si>
    <t>Grants Administration Bureau</t>
  </si>
  <si>
    <t>21-6000928</t>
  </si>
  <si>
    <t>A/Captain Paul Blanda</t>
  </si>
  <si>
    <t>(609) 882-2000 Ext. 2720</t>
  </si>
  <si>
    <t>(609) 882-2000 x2720</t>
  </si>
  <si>
    <t>STATE: NEW JERSEY</t>
  </si>
  <si>
    <t>NM</t>
  </si>
  <si>
    <t>808561849</t>
  </si>
  <si>
    <t>NM Energy, Minerals &amp; Natural Resources Department</t>
  </si>
  <si>
    <t>1220 South St. Francis Drive</t>
  </si>
  <si>
    <t>Santa Fe, NM  87505</t>
  </si>
  <si>
    <t>State of New Mexico</t>
  </si>
  <si>
    <t>Energy, Minerals &amp; Nat Resources Dept.</t>
  </si>
  <si>
    <t>33-5068260</t>
  </si>
  <si>
    <t>STATE: NEW MEXICO</t>
  </si>
  <si>
    <t>NV</t>
  </si>
  <si>
    <t>165111840</t>
  </si>
  <si>
    <t>Nevada Department of Wildlife</t>
  </si>
  <si>
    <t>Electronic Transfer of Funds to State of Nevada</t>
  </si>
  <si>
    <t>Bank Account:</t>
  </si>
  <si>
    <t>DUNS# 165111840 NDOW-USCG</t>
  </si>
  <si>
    <t>88-6000022</t>
  </si>
  <si>
    <t>STATE: NEVADA</t>
  </si>
  <si>
    <t>NY</t>
  </si>
  <si>
    <t>127699036</t>
  </si>
  <si>
    <t>NY State Office of Parks, Rec &amp; Historic Preservation</t>
  </si>
  <si>
    <t>Albany, NY  12238</t>
  </si>
  <si>
    <t xml:space="preserve">New York State </t>
  </si>
  <si>
    <t>Office of the Comptroller</t>
  </si>
  <si>
    <t>Bureau of Accounts</t>
  </si>
  <si>
    <t>Bank of America</t>
  </si>
  <si>
    <t>State Account 942403100</t>
  </si>
  <si>
    <t>ABA 026-009593</t>
  </si>
  <si>
    <t>14-6013200</t>
  </si>
  <si>
    <t>STATE: NEW YORK</t>
  </si>
  <si>
    <t>OH</t>
  </si>
  <si>
    <t>809172638</t>
  </si>
  <si>
    <t>Columbus, OH  43229-6693</t>
  </si>
  <si>
    <t>Ohio Department of Natural Resources</t>
  </si>
  <si>
    <t>31-1334820</t>
  </si>
  <si>
    <t>Chief</t>
  </si>
  <si>
    <t>(614) 265-6475</t>
  </si>
  <si>
    <t>STATE: OHIO</t>
  </si>
  <si>
    <t>OK</t>
  </si>
  <si>
    <t>824700017</t>
  </si>
  <si>
    <t>Department of Public Safety/Lake Patrol Section</t>
  </si>
  <si>
    <t>PO Box 11415</t>
  </si>
  <si>
    <t>Oklahoma City, OK  73136-0415</t>
  </si>
  <si>
    <t>Lake Patrol Section</t>
  </si>
  <si>
    <t>85-0023141</t>
  </si>
  <si>
    <t>Lieutenant Mark Brown</t>
  </si>
  <si>
    <t>(405) 522-1877</t>
  </si>
  <si>
    <t>STATE: OKLAHOMA</t>
  </si>
  <si>
    <t>OR</t>
  </si>
  <si>
    <t>189358542</t>
  </si>
  <si>
    <t>Oregon State Marine Board</t>
  </si>
  <si>
    <t>435 Commercial Street NE,  P.O. Box 14145</t>
  </si>
  <si>
    <t>Salem, OR  97309-5065</t>
  </si>
  <si>
    <t>435 Commercial Street NE</t>
  </si>
  <si>
    <t>P.O. Box 14145</t>
  </si>
  <si>
    <t>1st State Bank of Oregon</t>
  </si>
  <si>
    <t>111 S. Elm Street</t>
  </si>
  <si>
    <t>Rt Number 123206707</t>
  </si>
  <si>
    <t>Canby, OR  97030</t>
  </si>
  <si>
    <t>Attn: ACH Coord., Alan Park</t>
  </si>
  <si>
    <t>93-6014252</t>
  </si>
  <si>
    <t>(503) 378-2619</t>
  </si>
  <si>
    <t>STATE: OREGON</t>
  </si>
  <si>
    <t>796573681</t>
  </si>
  <si>
    <t>Pennsylvania Fish and Boat Commission</t>
  </si>
  <si>
    <t>P.O. Box 67000</t>
  </si>
  <si>
    <t>Harrisburg, PA  17106-7000</t>
  </si>
  <si>
    <t>25-1898690</t>
  </si>
  <si>
    <t>STATE: PENNSYLVANIA</t>
  </si>
  <si>
    <t>PA</t>
  </si>
  <si>
    <t>PR</t>
  </si>
  <si>
    <t>090469086</t>
  </si>
  <si>
    <t>Dept. of Natural &amp; Env. Resources</t>
  </si>
  <si>
    <t>PO BOX 9066600, Puerta de Tierra Station</t>
  </si>
  <si>
    <t>San Juan, Puerto Rico,  00906-6600</t>
  </si>
  <si>
    <t>Puerto Rico</t>
  </si>
  <si>
    <t>69-0660001</t>
  </si>
  <si>
    <t>Maria A. Rosario-Santa</t>
  </si>
  <si>
    <t>Federal Funds Accountant - Finance Division</t>
  </si>
  <si>
    <t>787-999-2200 ext. 2200</t>
  </si>
  <si>
    <t>Federal Funds Accountant</t>
  </si>
  <si>
    <t>STATE: PUERTO RICO</t>
  </si>
  <si>
    <t>RI</t>
  </si>
  <si>
    <t>111441213</t>
  </si>
  <si>
    <t>Rhode Island Department of Environmental Management</t>
  </si>
  <si>
    <t>235 Promenade Street</t>
  </si>
  <si>
    <t>Providence, RI  02908</t>
  </si>
  <si>
    <t>State of Rhode Island</t>
  </si>
  <si>
    <t>Dept. of Environmental Management</t>
  </si>
  <si>
    <t>05-6000522</t>
  </si>
  <si>
    <t>STATE: RHODE ISLAND</t>
  </si>
  <si>
    <t>SC</t>
  </si>
  <si>
    <t>073707549</t>
  </si>
  <si>
    <t>South Carolina Department of Natural Resources</t>
  </si>
  <si>
    <t>PO Box 167</t>
  </si>
  <si>
    <t>Columbia, SC  29202</t>
  </si>
  <si>
    <t>South Carolina</t>
  </si>
  <si>
    <t>PO Box 167,  1000 Assembly Street</t>
  </si>
  <si>
    <t>57-6000286</t>
  </si>
  <si>
    <t>Grants Coordinator II</t>
  </si>
  <si>
    <t>STATE: SOUTH CAROLINA</t>
  </si>
  <si>
    <t>SD</t>
  </si>
  <si>
    <t>(605) 773-6249</t>
  </si>
  <si>
    <t>South Dakota Department of Game, Fish and Parks</t>
  </si>
  <si>
    <t>523 East Capital</t>
  </si>
  <si>
    <t>Pierre, SD  57501</t>
  </si>
  <si>
    <t>South Dakota Department of Game,</t>
  </si>
  <si>
    <t>Fish and Parks</t>
  </si>
  <si>
    <t>46-6000364</t>
  </si>
  <si>
    <t>Jeremy Tentinger</t>
  </si>
  <si>
    <t>STATE: SOUTH DAKOTA</t>
  </si>
  <si>
    <t>TN</t>
  </si>
  <si>
    <t>838215267</t>
  </si>
  <si>
    <t>Tennessee Wildlife Resources Agency</t>
  </si>
  <si>
    <t>PO Box 40747</t>
  </si>
  <si>
    <t>Nashville, TN  37204</t>
  </si>
  <si>
    <t>62-6001445</t>
  </si>
  <si>
    <t>STATE: TENNESSEE</t>
  </si>
  <si>
    <t>TX</t>
  </si>
  <si>
    <t>806782256</t>
  </si>
  <si>
    <t>Texas Parks and Wildlife Department</t>
  </si>
  <si>
    <t>4200 Smith School Road</t>
  </si>
  <si>
    <t>Austin, TX  78744</t>
  </si>
  <si>
    <t>Texas Parks and Wildlife</t>
  </si>
  <si>
    <t>Department</t>
  </si>
  <si>
    <t>74-1680372</t>
  </si>
  <si>
    <t>Brock Talley</t>
  </si>
  <si>
    <t>Grants and Federal Funds Manager</t>
  </si>
  <si>
    <t>(512) 389-8679</t>
  </si>
  <si>
    <t>STATE: TEXAS</t>
  </si>
  <si>
    <t>UT</t>
  </si>
  <si>
    <t>135964497</t>
  </si>
  <si>
    <t>Utah Division of State Parks and Recreation</t>
  </si>
  <si>
    <t>1594 W. North Temple St., Suite 116 - P.O. Box 146001</t>
  </si>
  <si>
    <t>Salt Lake City, UT  84114</t>
  </si>
  <si>
    <t>Utah Division of State Parks</t>
  </si>
  <si>
    <t>and Recreation</t>
  </si>
  <si>
    <t>1594 W. North Temple Street, Suite 116</t>
  </si>
  <si>
    <t>P.O. Box 146001</t>
  </si>
  <si>
    <t>87-6000545</t>
  </si>
  <si>
    <t>(801) 538-7418</t>
  </si>
  <si>
    <t>STATE: UTAH</t>
  </si>
  <si>
    <t>VA</t>
  </si>
  <si>
    <t>809743750</t>
  </si>
  <si>
    <t>54-6001721</t>
  </si>
  <si>
    <t>Karen Fleri, Grants Accountant</t>
  </si>
  <si>
    <t>Administrative Services Division</t>
  </si>
  <si>
    <t>(540) 834-8699</t>
  </si>
  <si>
    <t>STATE: VIRGINIA</t>
  </si>
  <si>
    <t>VI</t>
  </si>
  <si>
    <t>825544042</t>
  </si>
  <si>
    <t>Dept. of Planning &amp; Natural Resources</t>
  </si>
  <si>
    <t>St. Thomas, VI  00802</t>
  </si>
  <si>
    <t>U.S. Virgin Islands</t>
  </si>
  <si>
    <t>66-0431678</t>
  </si>
  <si>
    <t>(340) 774-3320 Ext. 5102</t>
  </si>
  <si>
    <t>STATE: VIRGIN ISLANDS</t>
  </si>
  <si>
    <t>VT</t>
  </si>
  <si>
    <t>809376692</t>
  </si>
  <si>
    <t>Vermont Department of Public Safety</t>
  </si>
  <si>
    <t>45 State Drive</t>
  </si>
  <si>
    <t>Waterbury, VT  05671-1300</t>
  </si>
  <si>
    <t>Accounting Office</t>
  </si>
  <si>
    <t>03-6000264</t>
  </si>
  <si>
    <t>STATE: VERMONT</t>
  </si>
  <si>
    <t>WA</t>
  </si>
  <si>
    <t>808883482</t>
  </si>
  <si>
    <t>Washington State Parks and Recreation Commission</t>
  </si>
  <si>
    <t>1111 Israel Road SW</t>
  </si>
  <si>
    <t>Olympia, WA  98504-2650</t>
  </si>
  <si>
    <t>Washington State Parks and</t>
  </si>
  <si>
    <t>Recreation Commission</t>
  </si>
  <si>
    <t>P.O. Box 42650</t>
  </si>
  <si>
    <t>91-6001109</t>
  </si>
  <si>
    <t>Fiscal Analyst 3</t>
  </si>
  <si>
    <t>(360) 902-8843</t>
  </si>
  <si>
    <t>STATE: WASHINGTON</t>
  </si>
  <si>
    <t>WI</t>
  </si>
  <si>
    <t>809611247</t>
  </si>
  <si>
    <t>Wisconsin Department of Natural Resources</t>
  </si>
  <si>
    <t>P.O. Box 7921</t>
  </si>
  <si>
    <t>Madison, WI  53707</t>
  </si>
  <si>
    <t>Wisconsin Dept of Natural Resources</t>
  </si>
  <si>
    <t>39-6006436</t>
  </si>
  <si>
    <t>Grant Accountant</t>
  </si>
  <si>
    <t>STATE: WISCONSIN</t>
  </si>
  <si>
    <t>WV</t>
  </si>
  <si>
    <t>093782766</t>
  </si>
  <si>
    <t>WV Div. of Natural Resources-LE Section</t>
  </si>
  <si>
    <t>324 4th Avenue</t>
  </si>
  <si>
    <t>South Charleston, WV 25303-1228</t>
  </si>
  <si>
    <t>WV Division of Natural Resources</t>
  </si>
  <si>
    <t>Law Enforcement Section</t>
  </si>
  <si>
    <t>55-6000763</t>
  </si>
  <si>
    <t>(304) 558-2784</t>
  </si>
  <si>
    <t>STATE: WEST VIRGINIA</t>
  </si>
  <si>
    <t>WY</t>
  </si>
  <si>
    <t>809915788</t>
  </si>
  <si>
    <t>Wyoming Game and Fish Department</t>
  </si>
  <si>
    <t>5400 Bishop Blvd.</t>
  </si>
  <si>
    <t>Cheyenne, WY  82006</t>
  </si>
  <si>
    <t>83-0208667</t>
  </si>
  <si>
    <t>STATE: WYOMING</t>
  </si>
  <si>
    <t>Information for your State displays in the shaded areas.  If any of the information is wrong, correct it on this page and notify your coordinator so that it can be permanently corrected.  This information will be used to complete the SF-425.</t>
  </si>
  <si>
    <t>Address on SF-425</t>
  </si>
  <si>
    <t>Fill in your expenditures on the appropriate expenditure sheet.  (You will be prompted on the next page.)</t>
  </si>
  <si>
    <t>Select the prompt to continue.  Make sure that no errors appear.</t>
  </si>
  <si>
    <t>Enter the appropriate date where prompted.</t>
  </si>
  <si>
    <t>Employer Identification Number</t>
  </si>
  <si>
    <t>Title of person signing the SF-425</t>
  </si>
  <si>
    <t>Phone Number of person signing the SF-425</t>
  </si>
  <si>
    <t>For technical assistance with this spreadsheet or suggestions for improvement, click in the cell below to send e-mail to the administrator.</t>
  </si>
  <si>
    <t>DUNS #</t>
  </si>
  <si>
    <t>Continue</t>
  </si>
  <si>
    <t>Reimbursable amount allowed</t>
  </si>
  <si>
    <t>without State matching funds:</t>
  </si>
  <si>
    <t>Version 3.0</t>
  </si>
  <si>
    <t>Select Your State</t>
  </si>
  <si>
    <t>0187697</t>
  </si>
  <si>
    <t>0487786</t>
  </si>
  <si>
    <t xml:space="preserve">ASAP ID = </t>
  </si>
  <si>
    <t>0642211</t>
  </si>
  <si>
    <t>0820967</t>
  </si>
  <si>
    <t>0982649</t>
  </si>
  <si>
    <t>MP</t>
  </si>
  <si>
    <t>Chief Walter Thompson</t>
  </si>
  <si>
    <t>Joe McCullough</t>
  </si>
  <si>
    <t>Jennifer Alspaw</t>
  </si>
  <si>
    <t>Lila Gutierrez</t>
  </si>
  <si>
    <t>Denver, CO 80203  Attn: Denise Pulley</t>
  </si>
  <si>
    <t>Britta Anderson</t>
  </si>
  <si>
    <t>303-866-3292 Ext. 8640</t>
  </si>
  <si>
    <t>86-1154163</t>
  </si>
  <si>
    <t>SAI000004657 / Project 15893</t>
  </si>
  <si>
    <t>899 North Capitol Street, N.E. , Suite 600A</t>
  </si>
  <si>
    <t>Washington, DC 20002</t>
  </si>
  <si>
    <t>Samuel Robertson</t>
  </si>
  <si>
    <t>Cluster Controller</t>
  </si>
  <si>
    <t>202-727-4854</t>
  </si>
  <si>
    <t>GA Dept. of Natural Res,Law Enforcement Division</t>
  </si>
  <si>
    <t>Lt. Wanda Roberts</t>
  </si>
  <si>
    <t>770-918-6408</t>
  </si>
  <si>
    <t>Kellie Joyce</t>
  </si>
  <si>
    <t>208-514-2404</t>
  </si>
  <si>
    <t>27CG0A</t>
  </si>
  <si>
    <t>Paula Warner-Braun</t>
  </si>
  <si>
    <t>217-782-3094</t>
  </si>
  <si>
    <t>515.587.7409</t>
  </si>
  <si>
    <t>Brian Clark</t>
  </si>
  <si>
    <t>Beth Boulet</t>
  </si>
  <si>
    <t>(225) 765-2609</t>
  </si>
  <si>
    <t>Lauren Buckmaster</t>
  </si>
  <si>
    <t>Acting Deputy Director, Finance &amp; Admininstrative Services</t>
  </si>
  <si>
    <t>410 260-8061</t>
  </si>
  <si>
    <t>Bank of America, N.A.</t>
  </si>
  <si>
    <t>PO Box 25118</t>
  </si>
  <si>
    <t>Tampa, FL  33622-5118</t>
  </si>
  <si>
    <t>Routing # 540100101</t>
  </si>
  <si>
    <t>Acct # 0093 5690 0641</t>
  </si>
  <si>
    <t>William Nichols</t>
  </si>
  <si>
    <t>Finance Director, EEA</t>
  </si>
  <si>
    <t>(617) 626-1189</t>
  </si>
  <si>
    <t>Christina Hammill</t>
  </si>
  <si>
    <t>Federal Aid Analyst</t>
  </si>
  <si>
    <t>517-927-6881</t>
  </si>
  <si>
    <t>St. Paul, MN 55155-4047</t>
  </si>
  <si>
    <t>Adam Block</t>
  </si>
  <si>
    <t>Boating Law Administator</t>
  </si>
  <si>
    <t>(651) 259-5057</t>
  </si>
  <si>
    <t>Eric T. Olson</t>
  </si>
  <si>
    <t>Accounting Specialist II</t>
  </si>
  <si>
    <t>Danielle Sanders</t>
  </si>
  <si>
    <t>Jeff Clauson</t>
  </si>
  <si>
    <t>(402) 658-7057</t>
  </si>
  <si>
    <t>6980 Sierra Center Parkway, Suite 120</t>
  </si>
  <si>
    <t>Reno, NV 89511</t>
  </si>
  <si>
    <t>Cheyenne Trizinsky</t>
  </si>
  <si>
    <t>Management Analyst II</t>
  </si>
  <si>
    <t>775-688-1402</t>
  </si>
  <si>
    <t>Steve Lavoie</t>
  </si>
  <si>
    <t>603-271-7663</t>
  </si>
  <si>
    <t>Matthew Lovato</t>
  </si>
  <si>
    <t xml:space="preserve">ASD Division Director </t>
  </si>
  <si>
    <t>505-476-3321</t>
  </si>
  <si>
    <t>625 Broadway</t>
  </si>
  <si>
    <t>Christopher Pushkarsh</t>
  </si>
  <si>
    <t>Director of Regional Operations and Resource Development</t>
  </si>
  <si>
    <t>(518)474-0445</t>
  </si>
  <si>
    <t>B</t>
  </si>
  <si>
    <t>ODNR Division of Parks and Watercraft</t>
  </si>
  <si>
    <t>2045 Morse Road, Building C</t>
  </si>
  <si>
    <t>Division of Parks and Watercraft</t>
  </si>
  <si>
    <t>Glen Cobb</t>
  </si>
  <si>
    <t xml:space="preserve">Larry Warren </t>
  </si>
  <si>
    <t xml:space="preserve">Director </t>
  </si>
  <si>
    <t>503-378-2619</t>
  </si>
  <si>
    <t>Charlene E. Seifert</t>
  </si>
  <si>
    <t>Federal Program Manager</t>
  </si>
  <si>
    <t>717-705-7911</t>
  </si>
  <si>
    <t>Adam Brusseau</t>
  </si>
  <si>
    <t>401-222-6825, ext 4902</t>
  </si>
  <si>
    <t>10.074.3700101.02</t>
  </si>
  <si>
    <t>Terence Tomlin</t>
  </si>
  <si>
    <t>(803) 734-1449</t>
  </si>
  <si>
    <t>809587702</t>
  </si>
  <si>
    <t>(605)773-6249</t>
  </si>
  <si>
    <t>5107 Edmondson Pk</t>
  </si>
  <si>
    <t>Nashville, TN 37211</t>
  </si>
  <si>
    <t>Attn:Tim Churchill</t>
  </si>
  <si>
    <t>Tim Churchill</t>
  </si>
  <si>
    <t>Chief of Federal Aid</t>
  </si>
  <si>
    <t>(615) 781-6563</t>
  </si>
  <si>
    <t>Jeff Rasmussen</t>
  </si>
  <si>
    <t>Jeff Rassmussen</t>
  </si>
  <si>
    <t>Rhonda Camley</t>
  </si>
  <si>
    <t>Financial Manager II</t>
  </si>
  <si>
    <t>(802)241-5330</t>
  </si>
  <si>
    <t>Financial Manager I</t>
  </si>
  <si>
    <t>Virginia Department of Wildlife Resources</t>
  </si>
  <si>
    <t>7870 Villa Park Drive, P.O. Box 90778</t>
  </si>
  <si>
    <t>Henrico, VA 23228-0778</t>
  </si>
  <si>
    <t>Corey Tolar</t>
  </si>
  <si>
    <t>Lt. Col. David W. Trader</t>
  </si>
  <si>
    <t>John Armstrong</t>
  </si>
  <si>
    <t>608-264-8549</t>
  </si>
  <si>
    <t>Casi Crites</t>
  </si>
  <si>
    <t>Federal Assistance Coordinator</t>
  </si>
  <si>
    <t>(307) 777-5345</t>
  </si>
  <si>
    <t>PC LEFITI ATIULAGI F. PESE</t>
  </si>
  <si>
    <t>COMMISSIONER</t>
  </si>
  <si>
    <t>Lt. Mark A.B. Torre</t>
  </si>
  <si>
    <t>Charles Wesley Turnbull Regional Public Library</t>
  </si>
  <si>
    <t>4607 Tutu Park Mall</t>
  </si>
  <si>
    <t>Jean-Pierre L. Oriol</t>
  </si>
  <si>
    <t xml:space="preserve">Commissioner </t>
  </si>
  <si>
    <t>3322FAS220101</t>
  </si>
  <si>
    <t>3322FAS220102</t>
  </si>
  <si>
    <t>3322FAS220104</t>
  </si>
  <si>
    <t>3322FAS220105</t>
  </si>
  <si>
    <t>3322FAS220106</t>
  </si>
  <si>
    <t>3322FAS220108</t>
  </si>
  <si>
    <t>3322FAS220109</t>
  </si>
  <si>
    <t>3322FAS220110</t>
  </si>
  <si>
    <t>3322FAS220111</t>
  </si>
  <si>
    <t>3322FAS220112</t>
  </si>
  <si>
    <t>3322FAS220113</t>
  </si>
  <si>
    <t>3322FAS220115</t>
  </si>
  <si>
    <t>3322FAS220116</t>
  </si>
  <si>
    <t>3322FAS220117</t>
  </si>
  <si>
    <t>3322FAS220118</t>
  </si>
  <si>
    <t>3322FAS220119</t>
  </si>
  <si>
    <t>3322FAS220120</t>
  </si>
  <si>
    <t>3322FAS220121</t>
  </si>
  <si>
    <t>3322FAS220122</t>
  </si>
  <si>
    <t>3322FAS220123</t>
  </si>
  <si>
    <t>3322FAS220124</t>
  </si>
  <si>
    <t>3322FAS220125</t>
  </si>
  <si>
    <t>3322FAS220126</t>
  </si>
  <si>
    <t>3322FAS220127</t>
  </si>
  <si>
    <t>3322FAS220128</t>
  </si>
  <si>
    <t>3322FAS220129</t>
  </si>
  <si>
    <t>3322FAS220130</t>
  </si>
  <si>
    <t>3322FAS220131</t>
  </si>
  <si>
    <t>3322FAS220132</t>
  </si>
  <si>
    <t>3322FAS220133</t>
  </si>
  <si>
    <t>3322FAS220134</t>
  </si>
  <si>
    <t>3322FAS220135</t>
  </si>
  <si>
    <t>3322FAS220136</t>
  </si>
  <si>
    <t>3322FAS220137</t>
  </si>
  <si>
    <t>3322FAS220138</t>
  </si>
  <si>
    <t>3322FAS220139</t>
  </si>
  <si>
    <t>3322FAS220140</t>
  </si>
  <si>
    <t>3322FAS220141</t>
  </si>
  <si>
    <t>3322FAS220142</t>
  </si>
  <si>
    <t>3322FAS220144</t>
  </si>
  <si>
    <t>3322FAS220145</t>
  </si>
  <si>
    <t>3322FAS220146</t>
  </si>
  <si>
    <t>3322FAS220147</t>
  </si>
  <si>
    <t>3322FAS220148</t>
  </si>
  <si>
    <t>3322FAS220149</t>
  </si>
  <si>
    <t>3322FAS220150</t>
  </si>
  <si>
    <t>3322FAS220151</t>
  </si>
  <si>
    <t>3322FAS220153</t>
  </si>
  <si>
    <t>3322FAS220154</t>
  </si>
  <si>
    <t>3322FAS220155</t>
  </si>
  <si>
    <t>3322FAS220156</t>
  </si>
  <si>
    <t>3322FAS220160</t>
  </si>
  <si>
    <t>3322FAS220166</t>
  </si>
  <si>
    <t>3322FAS220169</t>
  </si>
  <si>
    <t>3322FAS220172</t>
  </si>
  <si>
    <t>3322FAS220178</t>
  </si>
  <si>
    <t>Rounding to the nearest dollar is currently turned</t>
  </si>
  <si>
    <t>ON</t>
  </si>
  <si>
    <t>OFF</t>
  </si>
  <si>
    <t>The figures above are CUMULATIVE.  If rounding was necessary, the quarterly figures were rounded PRIOR to adding them together.</t>
  </si>
  <si>
    <t>Rounding On</t>
  </si>
  <si>
    <t>Rounding Off</t>
  </si>
  <si>
    <t>Recipient Acct. No. or Identifying No. (SF-425)</t>
  </si>
  <si>
    <t>Federal Award Identification Number (FAIN)</t>
  </si>
  <si>
    <t>Name of person signing the SF-425</t>
  </si>
  <si>
    <t>Federal funds authorized for this reporting period</t>
  </si>
  <si>
    <t>Sign the SF-425. (Electronic signatures are accepted.)</t>
  </si>
  <si>
    <t>Save and close this file, then e-mail it (in excel format) to your coordinator.  Include the signed copy of the SF-425.  (May be a separate pdf file or imbedded electronic signature in this workbook.)</t>
  </si>
  <si>
    <t>Please review the information above and make any necessary changes.</t>
  </si>
  <si>
    <t>Q1 Due Date</t>
  </si>
  <si>
    <t>Q2 Due Date</t>
  </si>
  <si>
    <t>Q3 Due Date</t>
  </si>
  <si>
    <t>Q4 Due Date</t>
  </si>
  <si>
    <t>Final Due Date</t>
  </si>
  <si>
    <t>1rst Day Q1</t>
  </si>
  <si>
    <t>Last Day Q1</t>
  </si>
  <si>
    <t>1rst Day Q2</t>
  </si>
  <si>
    <t>Last Day Q2</t>
  </si>
  <si>
    <t>1rst Day Q3</t>
  </si>
  <si>
    <t>Last Day Q3</t>
  </si>
  <si>
    <t>1rst Day Q4</t>
  </si>
  <si>
    <t>Last Day Q4</t>
  </si>
  <si>
    <t>Enter Fiscal Year:</t>
  </si>
  <si>
    <t>FY-</t>
  </si>
  <si>
    <t>Normally</t>
  </si>
  <si>
    <t>Extension of ___ Days in place.</t>
  </si>
  <si>
    <t>New Due Date</t>
  </si>
  <si>
    <t>REF:  Cite date of e-mail or telephone conversation that discussed extention.</t>
  </si>
  <si>
    <t>1st Qtr Report Due:</t>
  </si>
  <si>
    <t>2nd Qtr Report Due:</t>
  </si>
  <si>
    <t>3rd Qtr Report Due:</t>
  </si>
  <si>
    <t>4th Qtr Report Due:</t>
  </si>
  <si>
    <t>Final Report Due:</t>
  </si>
  <si>
    <t>1st day Q1:</t>
  </si>
  <si>
    <t>Last Day Q1:</t>
  </si>
  <si>
    <t>1st day Q2:</t>
  </si>
  <si>
    <t>Last Day Q2:</t>
  </si>
  <si>
    <t>1st day Q3:</t>
  </si>
  <si>
    <t>Last Day Q3:</t>
  </si>
  <si>
    <t>1st day Q4:</t>
  </si>
  <si>
    <t>Last Day Q4:</t>
  </si>
  <si>
    <t>Return to data entry page</t>
  </si>
  <si>
    <t>1st Quarter  Oct 1 - Dec 31</t>
  </si>
  <si>
    <t>2nd Quarter   Jan 1 - Mar 31</t>
  </si>
  <si>
    <t>3rd Quarter    Apr 1 - Jun 30</t>
  </si>
  <si>
    <t>4th Quarter     Jul 1 - Sep 30</t>
  </si>
  <si>
    <t>Alabama</t>
  </si>
  <si>
    <t>01</t>
  </si>
  <si>
    <t>Carlin Hertz</t>
  </si>
  <si>
    <t>(202) 372-1060</t>
  </si>
  <si>
    <t>Carlin.R.Hertz@uscg.mil</t>
  </si>
  <si>
    <t xml:space="preserve">Alaska </t>
  </si>
  <si>
    <t>02</t>
  </si>
  <si>
    <t>Gary Jensen</t>
  </si>
  <si>
    <t>(202) 372-1057</t>
  </si>
  <si>
    <t>Gary.S.Jensen@uscg.mil</t>
  </si>
  <si>
    <t>Arizona</t>
  </si>
  <si>
    <t>04</t>
  </si>
  <si>
    <t>Arkansas</t>
  </si>
  <si>
    <t>05</t>
  </si>
  <si>
    <t>California</t>
  </si>
  <si>
    <t>06</t>
  </si>
  <si>
    <t>Colorado</t>
  </si>
  <si>
    <t>08</t>
  </si>
  <si>
    <t>Connecticut</t>
  </si>
  <si>
    <t>09</t>
  </si>
  <si>
    <t>Lynne McMahan</t>
  </si>
  <si>
    <t>(202) 372-1069</t>
  </si>
  <si>
    <t>Lynne.C.McMahan@uscg.mil</t>
  </si>
  <si>
    <t>Delaware</t>
  </si>
  <si>
    <t>10</t>
  </si>
  <si>
    <t>Jack Roberts</t>
  </si>
  <si>
    <t>(202) 372-1266</t>
  </si>
  <si>
    <t>Jack.Roberts@uscg.mil</t>
  </si>
  <si>
    <t>Dist. of Col.</t>
  </si>
  <si>
    <t>11</t>
  </si>
  <si>
    <t>Florida</t>
  </si>
  <si>
    <t>12</t>
  </si>
  <si>
    <t>Georgia</t>
  </si>
  <si>
    <t>13</t>
  </si>
  <si>
    <t>Hawaii</t>
  </si>
  <si>
    <t>15</t>
  </si>
  <si>
    <t>Idaho</t>
  </si>
  <si>
    <t>16</t>
  </si>
  <si>
    <t>Cynthia Dudzinski</t>
  </si>
  <si>
    <t>(202) 372-1064</t>
  </si>
  <si>
    <t>Cynthia.M.Dudzinski@uscg.mil</t>
  </si>
  <si>
    <t>Illinois</t>
  </si>
  <si>
    <t>17</t>
  </si>
  <si>
    <t>Indiana</t>
  </si>
  <si>
    <t>18</t>
  </si>
  <si>
    <t>Iowa</t>
  </si>
  <si>
    <t>19</t>
  </si>
  <si>
    <t>Kansas</t>
  </si>
  <si>
    <t>20</t>
  </si>
  <si>
    <t>Kentucky</t>
  </si>
  <si>
    <t>21</t>
  </si>
  <si>
    <t>Louisiana</t>
  </si>
  <si>
    <t>22</t>
  </si>
  <si>
    <t>Maine</t>
  </si>
  <si>
    <t>23</t>
  </si>
  <si>
    <t>24</t>
  </si>
  <si>
    <t>Massachusetts</t>
  </si>
  <si>
    <t>25</t>
  </si>
  <si>
    <t>Michigan</t>
  </si>
  <si>
    <t>26</t>
  </si>
  <si>
    <t>27</t>
  </si>
  <si>
    <t>Mississippi</t>
  </si>
  <si>
    <t>28</t>
  </si>
  <si>
    <t>Missouri</t>
  </si>
  <si>
    <t>29</t>
  </si>
  <si>
    <t>Montana</t>
  </si>
  <si>
    <t>30</t>
  </si>
  <si>
    <t>Nebraska</t>
  </si>
  <si>
    <t>31</t>
  </si>
  <si>
    <t>Nevada</t>
  </si>
  <si>
    <t>32</t>
  </si>
  <si>
    <t>New Hampshire</t>
  </si>
  <si>
    <t>33</t>
  </si>
  <si>
    <t>New Jersey</t>
  </si>
  <si>
    <t>34</t>
  </si>
  <si>
    <t>New Mexico</t>
  </si>
  <si>
    <t>35</t>
  </si>
  <si>
    <t>New York</t>
  </si>
  <si>
    <t>36</t>
  </si>
  <si>
    <t>North Carolina</t>
  </si>
  <si>
    <t>37</t>
  </si>
  <si>
    <t>38</t>
  </si>
  <si>
    <t>Ohio</t>
  </si>
  <si>
    <t>39</t>
  </si>
  <si>
    <t>Oklahoma</t>
  </si>
  <si>
    <t>40</t>
  </si>
  <si>
    <t>Oregon</t>
  </si>
  <si>
    <t>41</t>
  </si>
  <si>
    <t>Pennsylvania</t>
  </si>
  <si>
    <t>42</t>
  </si>
  <si>
    <t>Rhode Island</t>
  </si>
  <si>
    <t>44</t>
  </si>
  <si>
    <t>45</t>
  </si>
  <si>
    <t>South Dakota</t>
  </si>
  <si>
    <t>46</t>
  </si>
  <si>
    <t>Tennessee</t>
  </si>
  <si>
    <t>47</t>
  </si>
  <si>
    <t>Texas</t>
  </si>
  <si>
    <t>48</t>
  </si>
  <si>
    <t>Utah</t>
  </si>
  <si>
    <t>49</t>
  </si>
  <si>
    <t>Vermont</t>
  </si>
  <si>
    <t>50</t>
  </si>
  <si>
    <t>Virginia</t>
  </si>
  <si>
    <t>51</t>
  </si>
  <si>
    <t>Washington</t>
  </si>
  <si>
    <t>53</t>
  </si>
  <si>
    <t>West Virginia</t>
  </si>
  <si>
    <t>54</t>
  </si>
  <si>
    <t>Wisconsin</t>
  </si>
  <si>
    <t>55</t>
  </si>
  <si>
    <t>Wyoming</t>
  </si>
  <si>
    <t>56</t>
  </si>
  <si>
    <t>American Samoa</t>
  </si>
  <si>
    <t>60</t>
  </si>
  <si>
    <t>Guam</t>
  </si>
  <si>
    <t>66</t>
  </si>
  <si>
    <t>N. Marianas</t>
  </si>
  <si>
    <t>CNMI</t>
  </si>
  <si>
    <t>69</t>
  </si>
  <si>
    <t>72</t>
  </si>
  <si>
    <t>Virgin Islands</t>
  </si>
  <si>
    <t>78</t>
  </si>
  <si>
    <t>When you click on the appropriate quarter you will be taken to the corresponding expenditure sheet.  You may type your expenditures in manually or copy them from another spreadsheet.  If you would like the Coast Guard to help you set up your system for automatic inport from another spreadsheet, please contact Gary Jensen by clicking on the e-mail address below or calling (202) 372-1057.</t>
  </si>
  <si>
    <t>Final Report</t>
  </si>
  <si>
    <t>Expendiures=0</t>
  </si>
  <si>
    <t>Revised Report</t>
  </si>
  <si>
    <t>Rpt Overdue</t>
  </si>
  <si>
    <t>Today is:</t>
  </si>
  <si>
    <t>Report Due:</t>
  </si>
  <si>
    <t>Difference =</t>
  </si>
  <si>
    <t>days</t>
  </si>
  <si>
    <t>Instructions</t>
  </si>
  <si>
    <t>Today is</t>
  </si>
  <si>
    <t xml:space="preserve">Summary Report for </t>
  </si>
  <si>
    <t>QTR 1</t>
  </si>
  <si>
    <t>Previously</t>
  </si>
  <si>
    <t xml:space="preserve">                This</t>
  </si>
  <si>
    <t>Cumulative</t>
  </si>
  <si>
    <t>Reported (N/A)</t>
  </si>
  <si>
    <t xml:space="preserve">              Period</t>
  </si>
  <si>
    <t xml:space="preserve">      Total Outlays</t>
  </si>
  <si>
    <t>State Share</t>
  </si>
  <si>
    <t>Federal Share</t>
  </si>
  <si>
    <t>Total Federal Share</t>
  </si>
  <si>
    <t>Federal Funds Authorized</t>
  </si>
  <si>
    <t>Unobligate Balance of Federal Funds</t>
  </si>
  <si>
    <t>QTR 2</t>
  </si>
  <si>
    <t>Reported</t>
  </si>
  <si>
    <t>QTR 3</t>
  </si>
  <si>
    <t>QTR 4</t>
  </si>
  <si>
    <t>FEDERAL FINANCIAL REPORT</t>
  </si>
  <si>
    <t>(Follow form instructions)</t>
  </si>
  <si>
    <t>1.</t>
  </si>
  <si>
    <t>Federal Agency and Organizational Element</t>
  </si>
  <si>
    <t>2.</t>
  </si>
  <si>
    <t>Federal Grant or Other Identifying Number Assigned by Federal Agency</t>
  </si>
  <si>
    <t>Page</t>
  </si>
  <si>
    <t>of</t>
  </si>
  <si>
    <t>to Which Report is Submitted</t>
  </si>
  <si>
    <t>(To report multiple grants, use FFR Attachment)</t>
  </si>
  <si>
    <t>U.S. Coast Guard</t>
  </si>
  <si>
    <t>pages</t>
  </si>
  <si>
    <t>4a.</t>
  </si>
  <si>
    <t>4b.</t>
  </si>
  <si>
    <t>5.</t>
  </si>
  <si>
    <t>Recipient Account Number or Identifying Number</t>
  </si>
  <si>
    <t>6.</t>
  </si>
  <si>
    <t>Report Type</t>
  </si>
  <si>
    <t>7.</t>
  </si>
  <si>
    <t>Basis of Accounting</t>
  </si>
  <si>
    <t>X</t>
  </si>
  <si>
    <t>Quarterly</t>
  </si>
  <si>
    <t>Semi-Annual</t>
  </si>
  <si>
    <t>Annual</t>
  </si>
  <si>
    <t>Cash</t>
  </si>
  <si>
    <t>Accrual</t>
  </si>
  <si>
    <t>8.</t>
  </si>
  <si>
    <t>Project/Grant Period</t>
  </si>
  <si>
    <t>9.</t>
  </si>
  <si>
    <t>Reporting Period End Date</t>
  </si>
  <si>
    <t>From: (Month, Day, Year)</t>
  </si>
  <si>
    <t>To: (Month, Day, Year)</t>
  </si>
  <si>
    <t>(Month, Day, Year)</t>
  </si>
  <si>
    <t>10.</t>
  </si>
  <si>
    <t>Transactions</t>
  </si>
  <si>
    <t>(Use lines a-c for single or multiple grant reporting)</t>
  </si>
  <si>
    <t xml:space="preserve"> Federal Cash (To report multiple grants, also use FFR Attachment):</t>
  </si>
  <si>
    <t xml:space="preserve">    a. Cash Receipts</t>
  </si>
  <si>
    <t xml:space="preserve">    b. Cash Disbursements</t>
  </si>
  <si>
    <t xml:space="preserve">    c. Cash on Hand (line a minus b)</t>
  </si>
  <si>
    <t>(Use lines d-o for single grant reporting)</t>
  </si>
  <si>
    <t xml:space="preserve"> Federal Expenditures and Unobligated Balance:</t>
  </si>
  <si>
    <t xml:space="preserve">    d. Total Federal funds authorized</t>
  </si>
  <si>
    <t xml:space="preserve">    e. Federal share of expenditures</t>
  </si>
  <si>
    <t xml:space="preserve">    f. Federal share of unliquidated obligations</t>
  </si>
  <si>
    <t xml:space="preserve">    g. Total Federal share (sum of lines e and f)</t>
  </si>
  <si>
    <t xml:space="preserve">    h. Unobligated balance of Federal funds (line d minus g)</t>
  </si>
  <si>
    <t xml:space="preserve"> Recipient Share:</t>
  </si>
  <si>
    <t xml:space="preserve">    i. Total recipient share required</t>
  </si>
  <si>
    <t xml:space="preserve">    j. Recipient share of expenditures</t>
  </si>
  <si>
    <t xml:space="preserve">    k. Remaining recipient share to be provided (line i minus j)</t>
  </si>
  <si>
    <t xml:space="preserve"> Program Income:</t>
  </si>
  <si>
    <t xml:space="preserve">    l. Total Federal program income earned</t>
  </si>
  <si>
    <t xml:space="preserve">    m. Program income expended in accordance with the deduction alternative</t>
  </si>
  <si>
    <t xml:space="preserve">    n. Program income expended in accordance with the addition alternative</t>
  </si>
  <si>
    <t xml:space="preserve">    o. Unexpended program income (line l minus line m or line n)</t>
  </si>
  <si>
    <t xml:space="preserve"> a. Type</t>
  </si>
  <si>
    <t xml:space="preserve"> b. Rate</t>
  </si>
  <si>
    <t xml:space="preserve"> c. Period From</t>
  </si>
  <si>
    <t xml:space="preserve"> Period To</t>
  </si>
  <si>
    <t xml:space="preserve"> d. Base</t>
  </si>
  <si>
    <t xml:space="preserve"> e. Amount Charged</t>
  </si>
  <si>
    <t xml:space="preserve"> f. Federal Share</t>
  </si>
  <si>
    <t>11. Indirect</t>
  </si>
  <si>
    <t xml:space="preserve">  Expense</t>
  </si>
  <si>
    <t xml:space="preserve">  g. Totals:</t>
  </si>
  <si>
    <t>12. Remarks:  Attach any explanations deemed necessary or information required by Federal sponsoring agency in accordance with governing legislation:</t>
  </si>
  <si>
    <t>13.  Certification:  By signing this report, I certify that it is true, complete, and accurate to the best of my knowledge.  I am aware that</t>
  </si>
  <si>
    <t>a.  Typed or Printed Name and Title of Authorized Certifying Official</t>
  </si>
  <si>
    <t xml:space="preserve"> c. Telephone (Area code, number and extension)</t>
  </si>
  <si>
    <t xml:space="preserve"> d. Email address</t>
  </si>
  <si>
    <t>b.  Signature of Authorized Certifying Official</t>
  </si>
  <si>
    <t xml:space="preserve"> e. Date Report Submitted (Month, Day, Year)</t>
  </si>
  <si>
    <t xml:space="preserve"> 14.  Agency use only:</t>
  </si>
  <si>
    <t>Standard Form 425</t>
  </si>
  <si>
    <t>Paperwork Burden Statement</t>
  </si>
  <si>
    <t>3.</t>
  </si>
  <si>
    <t>Recipient Organization (Name and complete address including Zip code)</t>
  </si>
  <si>
    <t>OMB Control Number:  4040-0014</t>
  </si>
  <si>
    <t>UEI</t>
  </si>
  <si>
    <t>Remarks:  Attach any explanations deemed necessary or information required by Federal sponsoring agency in compliance with governing legislation:</t>
  </si>
  <si>
    <t>Certification:  By signing this report, I certify to the best of my knowledge and belief that the report is true, complete, and accurate, and the expenditures, disbursements and cash receipts are for the purposes and objectives set forth in the terms and conditions of the Federal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</si>
  <si>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Expiration Date: 02/28/2022</t>
  </si>
  <si>
    <t>According to the Paperwork Reduction Act, as amended, no persons are required to respond to a collection of information unless it displays a valid OMB Control Number.  The valid OMB control number for this information collection is displayed above.  Public reporting burden for this collection of information is estimated to average 1.0 hour per response, including time for reviewing instructions, searching existing data sources, gathering and maintaining the data needed, and completing and reviewing the collection of information.  If you have comments concerning the accuracy of the time estimate(s) or suggestions for improving this form, please write to:  US Department of Health &amp; Human Services, OS/OCIO/PRA, 200 Independence Ave. SW, Suite 336-E, Washington DC  20201.  Attention: PRA Reports Clearance Officer</t>
  </si>
  <si>
    <t>STATUS OF FEDERAL RBS FUNDS</t>
  </si>
  <si>
    <t>Carryover =</t>
  </si>
  <si>
    <t>Current Allocation =</t>
  </si>
  <si>
    <t>Total Federal Funds Authorized for this Funding Period =</t>
  </si>
  <si>
    <t>Total Expenditures to Date (Federal and Non-Federal) =</t>
  </si>
  <si>
    <t xml:space="preserve">Maximum Federal Amount Allowed (50% of total above; not to exceed total authorized funds) =  </t>
  </si>
  <si>
    <t>50% OF TOTAL EXPENDITURES REPORTED</t>
  </si>
  <si>
    <t>FEDERAL SHARE OF EXPENDITURES CLAIMED</t>
  </si>
  <si>
    <t>AMOUNT OF PAYMENT REQUESTED</t>
  </si>
  <si>
    <t>DATE PAYMENT WAS REQUESTED</t>
  </si>
  <si>
    <t>DATE PAYMENT WAS RECEIVED</t>
  </si>
  <si>
    <t>AMOUNT OF PAYMENT FROM SF-270's</t>
  </si>
  <si>
    <t>1ST QTR</t>
  </si>
  <si>
    <t>2ND QTR</t>
  </si>
  <si>
    <t>3RD QTR</t>
  </si>
  <si>
    <t>4TH QTR</t>
  </si>
  <si>
    <t>TOTAL</t>
  </si>
  <si>
    <t>OPTIONS</t>
  </si>
  <si>
    <t>Federal funds available immediately:</t>
  </si>
  <si>
    <t>Add'l Fed funds available if reports</t>
  </si>
  <si>
    <t xml:space="preserve">are revised: </t>
  </si>
  <si>
    <t xml:space="preserve">TOTAL </t>
  </si>
  <si>
    <t xml:space="preserve">Printed:  </t>
  </si>
  <si>
    <t>CONTINUE</t>
  </si>
  <si>
    <t xml:space="preserve"> OMB APPROVAL NO.</t>
  </si>
  <si>
    <t xml:space="preserve"> PAGE</t>
  </si>
  <si>
    <t xml:space="preserve">          OF</t>
  </si>
  <si>
    <t>4040-0012</t>
  </si>
  <si>
    <t xml:space="preserve">   1    PAGES</t>
  </si>
  <si>
    <r>
      <t xml:space="preserve"> a.  </t>
    </r>
    <r>
      <rPr>
        <i/>
        <sz val="6"/>
        <rFont val="Arial"/>
        <family val="2"/>
      </rPr>
      <t>"X" one or both boxes</t>
    </r>
  </si>
  <si>
    <t xml:space="preserve"> 2.  BASIS OF REQUEST</t>
  </si>
  <si>
    <t xml:space="preserve">            REQUEST FOR ADVANCE</t>
  </si>
  <si>
    <t xml:space="preserve">         ADVANCE</t>
  </si>
  <si>
    <t xml:space="preserve">    X   REIMBURSE-</t>
  </si>
  <si>
    <t>OR REIMBURSEMENT</t>
  </si>
  <si>
    <t xml:space="preserve"> TYPE OF</t>
  </si>
  <si>
    <t xml:space="preserve">          MENT</t>
  </si>
  <si>
    <t xml:space="preserve">X   </t>
  </si>
  <si>
    <t>CASH</t>
  </si>
  <si>
    <t xml:space="preserve"> PAYMENT</t>
  </si>
  <si>
    <r>
      <t xml:space="preserve"> b.  </t>
    </r>
    <r>
      <rPr>
        <i/>
        <sz val="6"/>
        <rFont val="Arial"/>
        <family val="2"/>
      </rPr>
      <t>"X" the applicable box</t>
    </r>
  </si>
  <si>
    <t xml:space="preserve"> REQUESTED</t>
  </si>
  <si>
    <t xml:space="preserve">         FINAL</t>
  </si>
  <si>
    <t xml:space="preserve">          PARTIAL</t>
  </si>
  <si>
    <t>ACCRUAL</t>
  </si>
  <si>
    <t xml:space="preserve"> 3. FEDERAL SPONSORING AGENCY AND ORGANIZATIONAL ELEMENT TO</t>
  </si>
  <si>
    <t xml:space="preserve"> 4. FEDERAL GRANT OR OTHER</t>
  </si>
  <si>
    <t xml:space="preserve"> 5. PARTIAL PAYMENT REQUEST</t>
  </si>
  <si>
    <t xml:space="preserve">     WHICH THIS REPORT IS SUBMITTED</t>
  </si>
  <si>
    <t xml:space="preserve">     IDENTIFYING NUMBER ASSIGNED</t>
  </si>
  <si>
    <t xml:space="preserve">     NUMBER FOR THIS REQUEST</t>
  </si>
  <si>
    <t>U. S. Coast Guard</t>
  </si>
  <si>
    <t xml:space="preserve">     BY FEDERAL AGENCY</t>
  </si>
  <si>
    <t xml:space="preserve"> 6. EMPLOYER IDENTIFICATION</t>
  </si>
  <si>
    <t xml:space="preserve">      PERIOD COVERED BY THIS REQUEST</t>
  </si>
  <si>
    <r>
      <t xml:space="preserve"> FROM </t>
    </r>
    <r>
      <rPr>
        <i/>
        <sz val="6"/>
        <rFont val="Arial"/>
        <family val="2"/>
      </rPr>
      <t>(month, day, year)</t>
    </r>
  </si>
  <si>
    <r>
      <t xml:space="preserve"> TO </t>
    </r>
    <r>
      <rPr>
        <i/>
        <sz val="6"/>
        <rFont val="Arial"/>
        <family val="2"/>
      </rPr>
      <t>(month, day, year)</t>
    </r>
  </si>
  <si>
    <t xml:space="preserve"> 9. RECIPIENT ORGANIZATION</t>
  </si>
  <si>
    <r>
      <t xml:space="preserve"> 10. PAYEE </t>
    </r>
    <r>
      <rPr>
        <i/>
        <sz val="6"/>
        <rFont val="Arial"/>
        <family val="2"/>
      </rPr>
      <t>(Where check is to be sent if different than item 9)</t>
    </r>
  </si>
  <si>
    <r>
      <t xml:space="preserve"> </t>
    </r>
    <r>
      <rPr>
        <i/>
        <sz val="6"/>
        <rFont val="Arial"/>
        <family val="2"/>
      </rPr>
      <t>Name:</t>
    </r>
  </si>
  <si>
    <r>
      <t xml:space="preserve"> </t>
    </r>
    <r>
      <rPr>
        <i/>
        <sz val="6"/>
        <rFont val="Arial"/>
        <family val="2"/>
      </rPr>
      <t>Number</t>
    </r>
  </si>
  <si>
    <t xml:space="preserve"> Number</t>
  </si>
  <si>
    <t xml:space="preserve"> and Street:</t>
  </si>
  <si>
    <t>City, State</t>
  </si>
  <si>
    <t xml:space="preserve"> and ZIP Code:</t>
  </si>
  <si>
    <t>Click here to return to data entry &amp; instruction page.</t>
  </si>
  <si>
    <t>11.</t>
  </si>
  <si>
    <t>COMPUTATION OF AMOUNT OF REIMBURSEMENTS/ADVANCES REQUESTED</t>
  </si>
  <si>
    <t xml:space="preserve"> (a)</t>
  </si>
  <si>
    <t xml:space="preserve"> (b)</t>
  </si>
  <si>
    <t xml:space="preserve"> (c)</t>
  </si>
  <si>
    <t xml:space="preserve"> PROGRAMS/FUNCTIONS/ACTIVITIES</t>
  </si>
  <si>
    <t xml:space="preserve">                  TOTAL</t>
  </si>
  <si>
    <t xml:space="preserve"> a. Total program</t>
  </si>
  <si>
    <t>(As of date)</t>
  </si>
  <si>
    <t xml:space="preserve">     outlays to date</t>
  </si>
  <si>
    <t xml:space="preserve"> b. Less:  Cumulative program income</t>
  </si>
  <si>
    <r>
      <t xml:space="preserve"> c. Net program outlays </t>
    </r>
    <r>
      <rPr>
        <i/>
        <sz val="6"/>
        <rFont val="Arial"/>
        <family val="2"/>
      </rPr>
      <t>(Line a minus</t>
    </r>
  </si>
  <si>
    <r>
      <t xml:space="preserve">     </t>
    </r>
    <r>
      <rPr>
        <i/>
        <sz val="6"/>
        <rFont val="Arial"/>
        <family val="2"/>
      </rPr>
      <t>lineb)</t>
    </r>
  </si>
  <si>
    <t xml:space="preserve"> d. Estimated net cash outlays for advance</t>
  </si>
  <si>
    <t xml:space="preserve">     period</t>
  </si>
  <si>
    <r>
      <t xml:space="preserve"> e. Total </t>
    </r>
    <r>
      <rPr>
        <i/>
        <sz val="6"/>
        <rFont val="Arial"/>
        <family val="2"/>
      </rPr>
      <t>(Sum of lines c &amp; d)</t>
    </r>
  </si>
  <si>
    <t xml:space="preserve"> f. Non-Federal share of amount on line e</t>
  </si>
  <si>
    <t>g. Federal share of amount on  line e</t>
  </si>
  <si>
    <t xml:space="preserve"> h. Federal payments previously requested</t>
  </si>
  <si>
    <r>
      <t xml:space="preserve"> i.  Federal share now requested </t>
    </r>
    <r>
      <rPr>
        <i/>
        <sz val="6"/>
        <rFont val="Arial"/>
        <family val="2"/>
      </rPr>
      <t>(Line g</t>
    </r>
  </si>
  <si>
    <r>
      <t xml:space="preserve">     </t>
    </r>
    <r>
      <rPr>
        <i/>
        <sz val="6"/>
        <rFont val="Arial"/>
        <family val="2"/>
      </rPr>
      <t>minus line h)</t>
    </r>
  </si>
  <si>
    <t xml:space="preserve"> j. Advances required by</t>
  </si>
  <si>
    <t xml:space="preserve">     1st month</t>
  </si>
  <si>
    <t xml:space="preserve">    month, when requested</t>
  </si>
  <si>
    <t xml:space="preserve">    by Federal grantor</t>
  </si>
  <si>
    <t xml:space="preserve">     2nd month</t>
  </si>
  <si>
    <t xml:space="preserve">    agency for use in making</t>
  </si>
  <si>
    <t xml:space="preserve">    prescheduled advances</t>
  </si>
  <si>
    <t xml:space="preserve">     3rd month</t>
  </si>
  <si>
    <t>12.</t>
  </si>
  <si>
    <t xml:space="preserve">      ALTERNATE COMPUTATION FOR ADVANCES ONLY</t>
  </si>
  <si>
    <t xml:space="preserve"> a. Estimated Federal  cash outlays that will be made during period covered by the advance</t>
  </si>
  <si>
    <t>$</t>
  </si>
  <si>
    <r>
      <t xml:space="preserve"> b. </t>
    </r>
    <r>
      <rPr>
        <i/>
        <sz val="6"/>
        <rFont val="Arial"/>
        <family val="2"/>
      </rPr>
      <t>Less:</t>
    </r>
    <r>
      <rPr>
        <sz val="6"/>
        <rFont val="Arial"/>
        <family val="2"/>
      </rPr>
      <t xml:space="preserve">  Estimated balance of Federal cash on hand as of beginning of advance period</t>
    </r>
  </si>
  <si>
    <r>
      <t xml:space="preserve"> c. Amount requested </t>
    </r>
    <r>
      <rPr>
        <i/>
        <sz val="6"/>
        <rFont val="Arial"/>
        <family val="2"/>
      </rPr>
      <t>(Line a minus line b)</t>
    </r>
  </si>
  <si>
    <t>I certify that to the best of my knowledge and belief the information above is correct and that all outlays were made in accordance with the grant conditions or other agreement and that payment is due and has not been previously requested.</t>
  </si>
  <si>
    <t>SIGNATURE OF AUTHORIZED CERTIFYING OFFICIAL</t>
  </si>
  <si>
    <t>DATE REQUEST SUBMITTED</t>
  </si>
  <si>
    <t>TYPED OR PRINTED NAME AND TITLE</t>
  </si>
  <si>
    <t>TELEPHONE</t>
  </si>
  <si>
    <t xml:space="preserve"> AUTO- GENERATED</t>
  </si>
  <si>
    <t>STANDARD FORM 270</t>
  </si>
  <si>
    <t>Expiration Date:  01/31/2019</t>
  </si>
  <si>
    <t>FINAL</t>
  </si>
  <si>
    <t xml:space="preserve"> 7. FINANCIAL ASSISTANCE</t>
  </si>
  <si>
    <t xml:space="preserve">       IDENTIFICATION NUMBER</t>
  </si>
  <si>
    <t xml:space="preserve">       NUMBER</t>
  </si>
  <si>
    <t xml:space="preserve">   X   REIMBURSE-</t>
  </si>
  <si>
    <t xml:space="preserve">        MENT</t>
  </si>
  <si>
    <t>SAME AS RECIPIENT</t>
  </si>
  <si>
    <t>This report is also the final report.</t>
  </si>
  <si>
    <t>The final report will be submitted later.</t>
  </si>
  <si>
    <t>Help with this spreadsheet is normally available Monday through Friday, 7:00 AM to 4:00 PM Eastern time.  Please call Gary Jensen at Coast Guard Headquarters, Boating Safety Division, (202) 372-1057 or send an e-mail to Gary.S.Jensen@uscg.mil.  Outside of normal hours or when Gary is out of the office, you may contact him via cell phone at (540) 287-5242.</t>
  </si>
  <si>
    <r>
      <t xml:space="preserve">This form is already completed.  </t>
    </r>
    <r>
      <rPr>
        <b/>
        <sz val="10"/>
        <color indexed="12"/>
        <rFont val="Arial"/>
        <family val="2"/>
      </rPr>
      <t>AFTER</t>
    </r>
    <r>
      <rPr>
        <sz val="10"/>
        <color indexed="12"/>
        <rFont val="Arial"/>
        <family val="2"/>
      </rPr>
      <t xml:space="preserve"> you </t>
    </r>
    <r>
      <rPr>
        <b/>
        <sz val="10"/>
        <color indexed="12"/>
        <rFont val="Arial"/>
        <family val="2"/>
      </rPr>
      <t>SAVE</t>
    </r>
    <r>
      <rPr>
        <sz val="10"/>
        <color indexed="12"/>
        <rFont val="Arial"/>
        <family val="2"/>
      </rPr>
      <t xml:space="preserve"> it, please click on "Continue"</t>
    </r>
  </si>
  <si>
    <t>Save Paper!  Print to an electronic file.</t>
  </si>
  <si>
    <t>Please Note:  The Coast Guard does not require you to submit an SF-270 for grant payments.  Payments are made through the Automated Standard Application for Payments (ASAP), administered by the U.S. Department of Treasury.  When a payment request is submitted in ASAP, the system records the date and time of the request and the identity of the requestor.  That process takes the place of submitting the SF-270.  If your agency  requires the use of this form, select "CONTINUE" below.</t>
  </si>
  <si>
    <t xml:space="preserve">        FINAL</t>
  </si>
  <si>
    <t>Unobligated Balance of Federal Funds</t>
  </si>
  <si>
    <t>ErrorChkQ1</t>
  </si>
  <si>
    <t>When finished entering your expenditures, click on "Continue".  The Coast Guard does not need a printed copy of this sheet.</t>
  </si>
  <si>
    <t>Museum of Cartoon Characters</t>
  </si>
  <si>
    <t>Bonus Characters</t>
  </si>
  <si>
    <t>(Did not appear in the Grant Form Tool - But they are still lovable)</t>
  </si>
  <si>
    <t>Return to top of 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</si>
</sst>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8" formatCode="&quot;$&quot;#,##0.00_);[Red]\(&quot;$&quot;#,##0.00\)"/>
    <numFmt numFmtId="164" formatCode="&quot;$&quot;#,##0"/>
    <numFmt numFmtId="165" formatCode="[$-F800]dddd\,\ mmmm\ dd\,\ yyyy"/>
    <numFmt numFmtId="166" formatCode="[$-409]mmmm\ d\,\ yyyy;@"/>
  </numFmts>
  <fonts count="94">
    <font>
      <sz val="11"/>
      <color theme="1"/>
      <name val="Calibri"/>
      <family val="2"/>
      <scheme val="minor"/>
    </font>
    <font>
      <b/>
      <sz val="11"/>
      <color theme="1"/>
      <name val="Calibri"/>
      <family val="2"/>
      <scheme val="minor"/>
    </font>
    <font>
      <sz val="9"/>
      <color indexed="81"/>
      <name val="Tahoma"/>
      <family val="2"/>
    </font>
    <font>
      <sz val="10"/>
      <color theme="1"/>
      <name val="Arial"/>
      <family val="2"/>
    </font>
    <font>
      <b/>
      <sz val="10"/>
      <color theme="1"/>
      <name val="Arial"/>
      <family val="2"/>
    </font>
    <font>
      <b/>
      <sz val="12"/>
      <color theme="1"/>
      <name val="Arial"/>
      <family val="2"/>
    </font>
    <font>
      <b/>
      <sz val="12"/>
      <color theme="1"/>
      <name val="Calibri"/>
      <family val="2"/>
      <scheme val="minor"/>
    </font>
    <font>
      <u/>
      <sz val="11"/>
      <color theme="10"/>
      <name val="Calibri"/>
      <family val="2"/>
      <scheme val="minor"/>
    </font>
    <font>
      <b/>
      <u/>
      <sz val="12"/>
      <color rgb="FF0000FF"/>
      <name val="Arial"/>
      <family val="2"/>
    </font>
    <font>
      <b/>
      <sz val="22"/>
      <color theme="1"/>
      <name val="Arial"/>
      <family val="2"/>
    </font>
    <font>
      <b/>
      <sz val="22"/>
      <color theme="1"/>
      <name val="Calibri"/>
      <family val="2"/>
      <scheme val="minor"/>
    </font>
    <font>
      <u/>
      <sz val="12"/>
      <color rgb="FF0000FF"/>
      <name val="Arial"/>
      <family val="2"/>
    </font>
    <font>
      <b/>
      <sz val="11"/>
      <color theme="1"/>
      <name val="Arial"/>
      <family val="2"/>
    </font>
    <font>
      <b/>
      <sz val="12"/>
      <color rgb="FFFF0000"/>
      <name val="Arial"/>
      <family val="2"/>
    </font>
    <font>
      <b/>
      <sz val="12"/>
      <color indexed="12"/>
      <name val="Arial"/>
      <family val="2"/>
    </font>
    <font>
      <b/>
      <sz val="12"/>
      <name val="Arial"/>
      <family val="2"/>
    </font>
    <font>
      <sz val="12"/>
      <name val="Arial"/>
      <family val="2"/>
    </font>
    <font>
      <sz val="9"/>
      <name val="Arial"/>
      <family val="2"/>
    </font>
    <font>
      <b/>
      <sz val="12"/>
      <color indexed="10"/>
      <name val="Arial"/>
      <family val="2"/>
    </font>
    <font>
      <sz val="10"/>
      <name val="Arial"/>
      <family val="2"/>
    </font>
    <font>
      <b/>
      <u/>
      <sz val="16"/>
      <color indexed="12"/>
      <name val="Arial"/>
      <family val="2"/>
    </font>
    <font>
      <sz val="16"/>
      <name val="Arial"/>
      <family val="2"/>
    </font>
    <font>
      <b/>
      <sz val="10"/>
      <color indexed="81"/>
      <name val="Tahoma"/>
      <family val="2"/>
    </font>
    <font>
      <b/>
      <sz val="14"/>
      <color theme="1" tint="0.14999847407452621"/>
      <name val="Arial"/>
      <family val="2"/>
    </font>
    <font>
      <sz val="24"/>
      <color theme="3"/>
      <name val="CG Times"/>
      <family val="1"/>
    </font>
    <font>
      <sz val="14"/>
      <color indexed="81"/>
      <name val="Tahoma"/>
      <family val="2"/>
    </font>
    <font>
      <b/>
      <i/>
      <u/>
      <sz val="14"/>
      <color indexed="81"/>
      <name val="Tahoma"/>
      <family val="2"/>
    </font>
    <font>
      <sz val="10"/>
      <name val="Arial"/>
      <family val="2"/>
    </font>
    <font>
      <b/>
      <sz val="22"/>
      <name val="Arial"/>
      <family val="2"/>
    </font>
    <font>
      <b/>
      <sz val="24"/>
      <color rgb="FF00B050"/>
      <name val="Arial"/>
      <family val="2"/>
    </font>
    <font>
      <b/>
      <sz val="12"/>
      <color rgb="FFFF0000"/>
      <name val="Calibri"/>
      <family val="2"/>
      <scheme val="minor"/>
    </font>
    <font>
      <b/>
      <sz val="11"/>
      <color indexed="81"/>
      <name val="Tahoma"/>
      <family val="2"/>
    </font>
    <font>
      <b/>
      <sz val="24"/>
      <color theme="1"/>
      <name val="Calibri"/>
      <family val="2"/>
      <scheme val="minor"/>
    </font>
    <font>
      <sz val="10"/>
      <color theme="0"/>
      <name val="Arial"/>
      <family val="2"/>
    </font>
    <font>
      <b/>
      <sz val="11"/>
      <name val="Arial"/>
      <family val="2"/>
    </font>
    <font>
      <b/>
      <u/>
      <sz val="12"/>
      <color indexed="12"/>
      <name val="Arial"/>
      <family val="2"/>
    </font>
    <font>
      <b/>
      <sz val="14"/>
      <color theme="1"/>
      <name val="Arial"/>
      <family val="2"/>
    </font>
    <font>
      <sz val="12"/>
      <color theme="1"/>
      <name val="Arial"/>
      <family val="2"/>
    </font>
    <font>
      <b/>
      <u/>
      <sz val="14"/>
      <color rgb="FF0000FF"/>
      <name val="Arial"/>
      <family val="2"/>
    </font>
    <font>
      <i/>
      <sz val="12"/>
      <name val="Arial"/>
      <family val="2"/>
    </font>
    <font>
      <b/>
      <sz val="14"/>
      <name val="Arial"/>
      <family val="2"/>
    </font>
    <font>
      <u/>
      <sz val="10"/>
      <color indexed="12"/>
      <name val="Arial"/>
      <family val="2"/>
    </font>
    <font>
      <sz val="10"/>
      <color indexed="12"/>
      <name val="Arial"/>
      <family val="2"/>
    </font>
    <font>
      <b/>
      <i/>
      <sz val="10"/>
      <color rgb="FF0000FF"/>
      <name val="Arial"/>
      <family val="2"/>
    </font>
    <font>
      <i/>
      <sz val="9"/>
      <name val="Arial"/>
      <family val="2"/>
    </font>
    <font>
      <b/>
      <sz val="10"/>
      <name val="Arial"/>
      <family val="2"/>
    </font>
    <font>
      <sz val="7"/>
      <name val="Arial"/>
      <family val="2"/>
    </font>
    <font>
      <b/>
      <sz val="8"/>
      <color indexed="10"/>
      <name val="Times New Roman"/>
      <family val="1"/>
    </font>
    <font>
      <b/>
      <sz val="9"/>
      <name val="Arial"/>
      <family val="2"/>
    </font>
    <font>
      <b/>
      <sz val="7"/>
      <name val="Arial"/>
      <family val="2"/>
    </font>
    <font>
      <b/>
      <sz val="8"/>
      <name val="Arial"/>
      <family val="2"/>
    </font>
    <font>
      <sz val="10"/>
      <color indexed="10"/>
      <name val="Arial"/>
      <family val="2"/>
    </font>
    <font>
      <b/>
      <sz val="10"/>
      <color rgb="FF00B050"/>
      <name val="Arial"/>
      <family val="2"/>
    </font>
    <font>
      <b/>
      <sz val="10"/>
      <color indexed="10"/>
      <name val="Arial"/>
      <family val="2"/>
    </font>
    <font>
      <sz val="8"/>
      <name val="Arial"/>
      <family val="2"/>
    </font>
    <font>
      <b/>
      <sz val="18"/>
      <color theme="1"/>
      <name val="Arial"/>
      <family val="2"/>
    </font>
    <font>
      <b/>
      <sz val="16"/>
      <color theme="1"/>
      <name val="Arial"/>
      <family val="2"/>
    </font>
    <font>
      <sz val="14"/>
      <color theme="1"/>
      <name val="Arial"/>
      <family val="2"/>
    </font>
    <font>
      <i/>
      <sz val="10"/>
      <color theme="1"/>
      <name val="Arial"/>
      <family val="2"/>
    </font>
    <font>
      <u/>
      <sz val="12"/>
      <color theme="1"/>
      <name val="Arial"/>
      <family val="2"/>
    </font>
    <font>
      <sz val="8"/>
      <color theme="1"/>
      <name val="Arial"/>
      <family val="2"/>
    </font>
    <font>
      <b/>
      <sz val="9"/>
      <color theme="1"/>
      <name val="Arial"/>
      <family val="2"/>
    </font>
    <font>
      <sz val="9"/>
      <color theme="1"/>
      <name val="Arial"/>
      <family val="2"/>
    </font>
    <font>
      <sz val="10"/>
      <name val="Arial"/>
      <family val="2"/>
    </font>
    <font>
      <b/>
      <sz val="18"/>
      <name val="Arial"/>
      <family val="2"/>
    </font>
    <font>
      <sz val="14"/>
      <name val="Arial"/>
      <family val="2"/>
    </font>
    <font>
      <b/>
      <sz val="16"/>
      <name val="Arial"/>
      <family val="2"/>
    </font>
    <font>
      <b/>
      <sz val="9"/>
      <color indexed="81"/>
      <name val="Tahoma"/>
      <family val="2"/>
    </font>
    <font>
      <i/>
      <sz val="9"/>
      <color indexed="81"/>
      <name val="Tahoma"/>
      <family val="2"/>
    </font>
    <font>
      <b/>
      <i/>
      <sz val="9"/>
      <color indexed="81"/>
      <name val="Tahoma"/>
      <family val="2"/>
    </font>
    <font>
      <b/>
      <sz val="10"/>
      <color indexed="12"/>
      <name val="Arial"/>
      <family val="2"/>
    </font>
    <font>
      <sz val="6"/>
      <name val="Arial"/>
      <family val="2"/>
    </font>
    <font>
      <i/>
      <sz val="6"/>
      <name val="Arial"/>
      <family val="2"/>
    </font>
    <font>
      <b/>
      <sz val="6"/>
      <name val="Arial"/>
      <family val="2"/>
    </font>
    <font>
      <i/>
      <sz val="8"/>
      <name val="Arial"/>
      <family val="2"/>
    </font>
    <font>
      <b/>
      <sz val="8"/>
      <color indexed="10"/>
      <name val="Arial"/>
      <family val="2"/>
    </font>
    <font>
      <sz val="10"/>
      <color indexed="81"/>
      <name val="Tahoma"/>
      <family val="2"/>
    </font>
    <font>
      <b/>
      <u/>
      <sz val="11"/>
      <color rgb="FF0000FF"/>
      <name val="Arial"/>
      <family val="2"/>
    </font>
    <font>
      <sz val="6"/>
      <color theme="1"/>
      <name val="Calibri"/>
      <family val="2"/>
      <scheme val="minor"/>
    </font>
    <font>
      <sz val="11"/>
      <color theme="0"/>
      <name val="Calibri"/>
      <family val="2"/>
      <scheme val="minor"/>
    </font>
    <font>
      <b/>
      <sz val="16"/>
      <color theme="1"/>
      <name val="Calibri"/>
      <family val="2"/>
      <scheme val="minor"/>
    </font>
    <font>
      <b/>
      <sz val="14"/>
      <color indexed="12"/>
      <name val="Arial"/>
      <family val="2"/>
    </font>
    <font>
      <sz val="12"/>
      <color indexed="12"/>
      <name val="Arial"/>
      <family val="2"/>
    </font>
    <font>
      <u/>
      <sz val="12"/>
      <color indexed="12"/>
      <name val="Arial"/>
      <family val="2"/>
    </font>
    <font>
      <sz val="14"/>
      <color rgb="FF0000FF"/>
      <name val="Arial"/>
      <family val="2"/>
    </font>
    <font>
      <sz val="12"/>
      <color rgb="FF0000FF"/>
      <name val="Arial"/>
      <family val="2"/>
    </font>
    <font>
      <b/>
      <sz val="14"/>
      <color indexed="81"/>
      <name val="Arial"/>
      <family val="2"/>
    </font>
    <font>
      <b/>
      <sz val="14"/>
      <color indexed="9"/>
      <name val="Arial"/>
      <family val="2"/>
    </font>
    <font>
      <b/>
      <u/>
      <sz val="36"/>
      <color rgb="FF0000FF"/>
      <name val="Calibri"/>
      <family val="2"/>
      <scheme val="minor"/>
    </font>
    <font>
      <u/>
      <sz val="11"/>
      <color rgb="FF0000FF"/>
      <name val="Arial"/>
      <family val="2"/>
    </font>
    <font>
      <b/>
      <u/>
      <sz val="18"/>
      <color rgb="FF0000FF"/>
      <name val="Arial"/>
      <family val="2"/>
    </font>
    <font>
      <b/>
      <sz val="48"/>
      <color theme="1"/>
      <name val="Calibri"/>
      <family val="2"/>
      <scheme val="minor"/>
    </font>
    <font>
      <b/>
      <sz val="28"/>
      <color theme="1"/>
      <name val="Calibri"/>
      <family val="2"/>
      <scheme val="minor"/>
    </font>
    <font>
      <u/>
      <sz val="14"/>
      <color theme="10"/>
      <name val="Calibri"/>
      <family val="2"/>
      <scheme val="minor"/>
    </font>
  </fonts>
  <fills count="22">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DDEBF7"/>
        <bgColor indexed="64"/>
      </patternFill>
    </fill>
    <fill>
      <patternFill patternType="solid">
        <fgColor rgb="FFFCE4D6"/>
        <bgColor indexed="64"/>
      </patternFill>
    </fill>
    <fill>
      <patternFill patternType="solid">
        <fgColor rgb="FFEDEDED"/>
        <bgColor indexed="64"/>
      </patternFill>
    </fill>
    <fill>
      <patternFill patternType="solid">
        <fgColor rgb="FFE2EFDA"/>
        <bgColor indexed="64"/>
      </patternFill>
    </fill>
    <fill>
      <patternFill patternType="solid">
        <fgColor rgb="FFFFF2CC"/>
        <bgColor indexed="64"/>
      </patternFill>
    </fill>
    <fill>
      <patternFill patternType="solid">
        <fgColor indexed="13"/>
        <bgColor indexed="64"/>
      </patternFill>
    </fill>
    <fill>
      <patternFill patternType="solid">
        <fgColor indexed="22"/>
        <bgColor indexed="64"/>
      </patternFill>
    </fill>
    <fill>
      <patternFill patternType="solid">
        <fgColor theme="2" tint="-9.9978637043366805E-2"/>
        <bgColor indexed="64"/>
      </patternFill>
    </fill>
    <fill>
      <patternFill patternType="solid">
        <fgColor rgb="FFFFFFCC"/>
        <bgColor indexed="64"/>
      </patternFill>
    </fill>
    <fill>
      <patternFill patternType="solid">
        <fgColor rgb="FFC2BB94"/>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rgb="FF00FF0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EAEAEA"/>
        <bgColor indexed="64"/>
      </patternFill>
    </fill>
    <fill>
      <patternFill patternType="solid">
        <fgColor indexed="48"/>
        <bgColor indexed="64"/>
      </patternFill>
    </fill>
  </fills>
  <borders count="85">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top style="thin">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slantDashDot">
        <color theme="3"/>
      </left>
      <right/>
      <top style="slantDashDot">
        <color theme="3"/>
      </top>
      <bottom/>
      <diagonal/>
    </border>
    <border>
      <left/>
      <right/>
      <top style="slantDashDot">
        <color theme="3"/>
      </top>
      <bottom/>
      <diagonal/>
    </border>
    <border>
      <left/>
      <right style="slantDashDot">
        <color theme="3"/>
      </right>
      <top style="slantDashDot">
        <color theme="3"/>
      </top>
      <bottom/>
      <diagonal/>
    </border>
    <border>
      <left style="slantDashDot">
        <color theme="3"/>
      </left>
      <right/>
      <top/>
      <bottom/>
      <diagonal/>
    </border>
    <border>
      <left/>
      <right style="slantDashDot">
        <color theme="3"/>
      </right>
      <top/>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slantDashDot">
        <color theme="3"/>
      </left>
      <right/>
      <top/>
      <bottom style="slantDashDot">
        <color theme="3"/>
      </bottom>
      <diagonal/>
    </border>
    <border>
      <left/>
      <right/>
      <top/>
      <bottom style="slantDashDot">
        <color theme="3"/>
      </bottom>
      <diagonal/>
    </border>
    <border>
      <left/>
      <right style="slantDashDot">
        <color theme="3"/>
      </right>
      <top/>
      <bottom style="slantDashDot">
        <color theme="3"/>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theme="8" tint="0.79998168889431442"/>
      </left>
      <right style="thin">
        <color theme="8" tint="0.79998168889431442"/>
      </right>
      <top style="thin">
        <color theme="8" tint="0.79998168889431442"/>
      </top>
      <bottom style="thin">
        <color theme="8" tint="0.79998168889431442"/>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bottom/>
      <diagonal/>
    </border>
    <border>
      <left style="thick">
        <color indexed="64"/>
      </left>
      <right/>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right style="thick">
        <color indexed="64"/>
      </right>
      <top/>
      <bottom/>
      <diagonal/>
    </border>
    <border>
      <left/>
      <right style="thick">
        <color indexed="64"/>
      </right>
      <top/>
      <bottom style="thick">
        <color indexed="64"/>
      </bottom>
      <diagonal/>
    </border>
    <border>
      <left style="thick">
        <color rgb="FF0000FF"/>
      </left>
      <right style="thick">
        <color rgb="FF0000FF"/>
      </right>
      <top style="thick">
        <color rgb="FF0000FF"/>
      </top>
      <bottom style="thick">
        <color rgb="FF0000FF"/>
      </bottom>
      <diagonal/>
    </border>
    <border>
      <left style="thick">
        <color theme="2" tint="-0.749961851863155"/>
      </left>
      <right/>
      <top style="thick">
        <color theme="2" tint="-0.749961851863155"/>
      </top>
      <bottom/>
      <diagonal/>
    </border>
    <border>
      <left/>
      <right/>
      <top style="thick">
        <color theme="2" tint="-0.749961851863155"/>
      </top>
      <bottom/>
      <diagonal/>
    </border>
    <border>
      <left/>
      <right style="thick">
        <color theme="2" tint="-0.749961851863155"/>
      </right>
      <top style="thick">
        <color theme="2" tint="-0.749961851863155"/>
      </top>
      <bottom/>
      <diagonal/>
    </border>
    <border>
      <left style="thick">
        <color theme="2" tint="-0.749961851863155"/>
      </left>
      <right/>
      <top/>
      <bottom/>
      <diagonal/>
    </border>
    <border>
      <left/>
      <right style="thick">
        <color theme="2" tint="-0.749961851863155"/>
      </right>
      <top/>
      <bottom/>
      <diagonal/>
    </border>
    <border>
      <left style="thick">
        <color theme="2" tint="-0.749961851863155"/>
      </left>
      <right/>
      <top/>
      <bottom style="thick">
        <color theme="2" tint="-0.749961851863155"/>
      </bottom>
      <diagonal/>
    </border>
    <border>
      <left/>
      <right/>
      <top/>
      <bottom style="thick">
        <color theme="2" tint="-0.749961851863155"/>
      </bottom>
      <diagonal/>
    </border>
    <border>
      <left/>
      <right style="thick">
        <color theme="2" tint="-0.749961851863155"/>
      </right>
      <top/>
      <bottom style="thick">
        <color theme="2" tint="-0.749961851863155"/>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dotted">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7">
    <xf numFmtId="0" fontId="0" fillId="0" borderId="0"/>
    <xf numFmtId="0" fontId="7" fillId="0" borderId="0" applyNumberFormat="0" applyFill="0" applyBorder="0" applyAlignment="0" applyProtection="0"/>
    <xf numFmtId="0" fontId="27" fillId="0" borderId="0"/>
    <xf numFmtId="0" fontId="41" fillId="0" borderId="0" applyNumberFormat="0" applyFill="0" applyBorder="0" applyAlignment="0" applyProtection="0">
      <alignment vertical="top"/>
      <protection locked="0"/>
    </xf>
    <xf numFmtId="0" fontId="19" fillId="0" borderId="0"/>
    <xf numFmtId="0" fontId="16" fillId="0" borderId="0"/>
    <xf numFmtId="0" fontId="63" fillId="0" borderId="0"/>
  </cellStyleXfs>
  <cellXfs count="900">
    <xf numFmtId="0" fontId="0" fillId="0" borderId="0" xfId="0"/>
    <xf numFmtId="0" fontId="3" fillId="0" borderId="6" xfId="0" applyFont="1" applyBorder="1"/>
    <xf numFmtId="0" fontId="3" fillId="0" borderId="0" xfId="0" applyFont="1"/>
    <xf numFmtId="0" fontId="3" fillId="0" borderId="12" xfId="0" applyFont="1" applyBorder="1"/>
    <xf numFmtId="0" fontId="3" fillId="0" borderId="5" xfId="0" applyFont="1" applyBorder="1"/>
    <xf numFmtId="0" fontId="3" fillId="0" borderId="8" xfId="0" applyFont="1" applyBorder="1"/>
    <xf numFmtId="0" fontId="3" fillId="0" borderId="13" xfId="0" applyFont="1" applyBorder="1"/>
    <xf numFmtId="0" fontId="3" fillId="0" borderId="7" xfId="0" applyFont="1" applyBorder="1"/>
    <xf numFmtId="0" fontId="3" fillId="0" borderId="9" xfId="0" applyFont="1" applyBorder="1"/>
    <xf numFmtId="0" fontId="3" fillId="0" borderId="3" xfId="0" applyFont="1" applyBorder="1"/>
    <xf numFmtId="0" fontId="3" fillId="0" borderId="4" xfId="0" applyFont="1" applyBorder="1"/>
    <xf numFmtId="0" fontId="3" fillId="0" borderId="2" xfId="0" applyFont="1" applyBorder="1"/>
    <xf numFmtId="0" fontId="3" fillId="2" borderId="2" xfId="0" applyFont="1" applyFill="1" applyBorder="1"/>
    <xf numFmtId="0" fontId="3" fillId="0" borderId="11" xfId="0" applyFont="1" applyBorder="1" applyAlignment="1">
      <alignment horizontal="left"/>
    </xf>
    <xf numFmtId="0" fontId="3" fillId="0" borderId="6" xfId="0" applyFont="1" applyBorder="1" applyAlignment="1">
      <alignment horizontal="right"/>
    </xf>
    <xf numFmtId="0" fontId="3" fillId="0" borderId="10" xfId="0" applyFont="1" applyBorder="1" applyAlignment="1">
      <alignment horizontal="center"/>
    </xf>
    <xf numFmtId="0" fontId="3" fillId="0" borderId="8" xfId="0" applyFont="1" applyBorder="1" applyProtection="1">
      <protection locked="0"/>
    </xf>
    <xf numFmtId="40" fontId="3" fillId="2" borderId="4" xfId="0" applyNumberFormat="1" applyFont="1" applyFill="1" applyBorder="1"/>
    <xf numFmtId="40" fontId="3" fillId="0" borderId="2" xfId="0" applyNumberFormat="1" applyFont="1" applyBorder="1"/>
    <xf numFmtId="40" fontId="3" fillId="2" borderId="2" xfId="0" applyNumberFormat="1" applyFont="1" applyFill="1" applyBorder="1"/>
    <xf numFmtId="40" fontId="3" fillId="0" borderId="4" xfId="0" applyNumberFormat="1" applyFont="1" applyBorder="1" applyProtection="1">
      <protection locked="0"/>
    </xf>
    <xf numFmtId="40" fontId="3" fillId="0" borderId="2" xfId="0" applyNumberFormat="1" applyFont="1" applyBorder="1" applyProtection="1">
      <protection locked="0"/>
    </xf>
    <xf numFmtId="0" fontId="11" fillId="0" borderId="0" xfId="1" applyFont="1" applyAlignment="1">
      <alignment horizontal="center" vertical="center"/>
    </xf>
    <xf numFmtId="0" fontId="14" fillId="0" borderId="0" xfId="0" applyFont="1"/>
    <xf numFmtId="38" fontId="0" fillId="0" borderId="0" xfId="0" applyNumberFormat="1" applyAlignment="1">
      <alignment horizontal="right"/>
    </xf>
    <xf numFmtId="0" fontId="0" fillId="0" borderId="0" xfId="0" applyAlignment="1">
      <alignment horizontal="center"/>
    </xf>
    <xf numFmtId="0" fontId="15" fillId="0" borderId="0" xfId="0" applyFont="1" applyFill="1" applyAlignment="1">
      <alignment horizontal="center"/>
    </xf>
    <xf numFmtId="6" fontId="15" fillId="9" borderId="0" xfId="1" applyNumberFormat="1" applyFont="1" applyFill="1" applyAlignment="1" applyProtection="1">
      <alignment horizontal="center"/>
      <protection locked="0"/>
    </xf>
    <xf numFmtId="38" fontId="17" fillId="0" borderId="0" xfId="0" applyNumberFormat="1" applyFont="1" applyAlignment="1">
      <alignment horizontal="left"/>
    </xf>
    <xf numFmtId="0" fontId="0" fillId="10" borderId="0" xfId="0" applyFill="1" applyAlignment="1">
      <alignment horizontal="center"/>
    </xf>
    <xf numFmtId="0" fontId="0" fillId="10" borderId="0" xfId="0" applyFill="1"/>
    <xf numFmtId="0" fontId="18" fillId="0" borderId="0" xfId="0" applyFont="1" applyFill="1" applyAlignment="1">
      <alignment horizontal="center" vertical="center"/>
    </xf>
    <xf numFmtId="0" fontId="19" fillId="0" borderId="0" xfId="0" applyFont="1"/>
    <xf numFmtId="0" fontId="0" fillId="10" borderId="0" xfId="0" applyFill="1" applyProtection="1">
      <protection locked="0"/>
    </xf>
    <xf numFmtId="38" fontId="0" fillId="10" borderId="0" xfId="0" applyNumberFormat="1" applyFill="1" applyAlignment="1">
      <alignment horizontal="right"/>
    </xf>
    <xf numFmtId="0" fontId="0" fillId="0" borderId="0" xfId="0" applyFill="1" applyAlignment="1">
      <alignment horizontal="center"/>
    </xf>
    <xf numFmtId="0" fontId="0" fillId="0" borderId="0" xfId="0" applyFill="1"/>
    <xf numFmtId="38" fontId="19" fillId="10" borderId="0" xfId="0" applyNumberFormat="1" applyFont="1" applyFill="1" applyAlignment="1">
      <alignment horizontal="right"/>
    </xf>
    <xf numFmtId="0" fontId="0" fillId="10" borderId="0" xfId="0" applyFill="1" applyAlignment="1" applyProtection="1">
      <alignment horizontal="left"/>
      <protection locked="0"/>
    </xf>
    <xf numFmtId="164" fontId="0" fillId="10" borderId="0" xfId="0" applyNumberFormat="1" applyFill="1" applyAlignment="1" applyProtection="1">
      <alignment horizontal="left"/>
    </xf>
    <xf numFmtId="49" fontId="0" fillId="10" borderId="0" xfId="0" applyNumberFormat="1" applyFill="1" applyAlignment="1" applyProtection="1">
      <alignment horizontal="left"/>
      <protection locked="0"/>
    </xf>
    <xf numFmtId="0" fontId="15" fillId="0" borderId="0" xfId="0" applyFont="1" applyAlignment="1">
      <alignment horizontal="center"/>
    </xf>
    <xf numFmtId="0" fontId="16" fillId="0" borderId="0" xfId="0" applyFont="1" applyAlignment="1">
      <alignment horizontal="left" vertical="center" wrapText="1"/>
    </xf>
    <xf numFmtId="0" fontId="7" fillId="0" borderId="0" xfId="1" applyAlignment="1" applyProtection="1">
      <protection locked="0"/>
    </xf>
    <xf numFmtId="0" fontId="16" fillId="0" borderId="0" xfId="0" applyFont="1"/>
    <xf numFmtId="6" fontId="15" fillId="9" borderId="0" xfId="0" applyNumberFormat="1" applyFont="1" applyFill="1" applyAlignment="1">
      <alignment horizontal="left"/>
    </xf>
    <xf numFmtId="6" fontId="0" fillId="0" borderId="0" xfId="0" applyNumberFormat="1"/>
    <xf numFmtId="164" fontId="0" fillId="0" borderId="0" xfId="0" applyNumberFormat="1" applyAlignment="1">
      <alignment horizontal="left"/>
    </xf>
    <xf numFmtId="0" fontId="27" fillId="11" borderId="16" xfId="2" applyFill="1" applyBorder="1"/>
    <xf numFmtId="0" fontId="27" fillId="11" borderId="17" xfId="2" applyFill="1" applyBorder="1"/>
    <xf numFmtId="0" fontId="27" fillId="11" borderId="18" xfId="2" applyFill="1" applyBorder="1"/>
    <xf numFmtId="0" fontId="27" fillId="11" borderId="0" xfId="2" applyFill="1"/>
    <xf numFmtId="0" fontId="27" fillId="11" borderId="19" xfId="2" applyFill="1" applyBorder="1"/>
    <xf numFmtId="0" fontId="27" fillId="11" borderId="0" xfId="2" applyFill="1" applyBorder="1"/>
    <xf numFmtId="0" fontId="27" fillId="11" borderId="20" xfId="2" applyFill="1" applyBorder="1"/>
    <xf numFmtId="0" fontId="23" fillId="11" borderId="0" xfId="2" applyFont="1" applyFill="1" applyBorder="1"/>
    <xf numFmtId="6" fontId="24" fillId="12" borderId="21" xfId="2" applyNumberFormat="1" applyFont="1" applyFill="1" applyBorder="1" applyAlignment="1" applyProtection="1">
      <alignment horizontal="center" vertical="center"/>
      <protection locked="0"/>
    </xf>
    <xf numFmtId="6" fontId="24" fillId="12" borderId="21" xfId="2" applyNumberFormat="1" applyFont="1" applyFill="1" applyBorder="1" applyAlignment="1">
      <alignment horizontal="center" vertical="center"/>
    </xf>
    <xf numFmtId="0" fontId="27" fillId="11" borderId="22" xfId="2" applyFill="1" applyBorder="1"/>
    <xf numFmtId="0" fontId="27" fillId="11" borderId="23" xfId="2" applyFill="1" applyBorder="1"/>
    <xf numFmtId="0" fontId="27" fillId="11" borderId="24" xfId="2" applyFill="1" applyBorder="1"/>
    <xf numFmtId="0" fontId="27" fillId="11" borderId="0" xfId="2" quotePrefix="1" applyFill="1" applyAlignment="1">
      <alignment horizontal="right"/>
    </xf>
    <xf numFmtId="0" fontId="19" fillId="11" borderId="0" xfId="2" applyFont="1" applyFill="1"/>
    <xf numFmtId="0" fontId="27" fillId="11" borderId="0" xfId="2" applyFill="1" applyAlignment="1">
      <alignment horizontal="right"/>
    </xf>
    <xf numFmtId="0" fontId="27" fillId="0" borderId="0" xfId="2"/>
    <xf numFmtId="40" fontId="3" fillId="0" borderId="2" xfId="0" applyNumberFormat="1" applyFont="1" applyFill="1" applyBorder="1"/>
    <xf numFmtId="40" fontId="3" fillId="2" borderId="2" xfId="0" applyNumberFormat="1" applyFont="1" applyFill="1" applyBorder="1" applyProtection="1">
      <protection locked="0"/>
    </xf>
    <xf numFmtId="8" fontId="3" fillId="0" borderId="0" xfId="0" applyNumberFormat="1" applyFont="1"/>
    <xf numFmtId="6" fontId="3" fillId="0" borderId="0" xfId="0" applyNumberFormat="1" applyFont="1"/>
    <xf numFmtId="0" fontId="0" fillId="10" borderId="0" xfId="0" applyFill="1" applyProtection="1">
      <protection hidden="1"/>
    </xf>
    <xf numFmtId="0" fontId="0" fillId="10" borderId="0" xfId="0" applyFill="1" applyProtection="1">
      <protection locked="0" hidden="1"/>
    </xf>
    <xf numFmtId="0" fontId="0" fillId="10" borderId="0" xfId="0" applyFill="1" applyAlignment="1" applyProtection="1">
      <alignment horizontal="left"/>
      <protection locked="0" hidden="1"/>
    </xf>
    <xf numFmtId="49" fontId="0" fillId="10" borderId="0" xfId="0" applyNumberFormat="1" applyFill="1" applyAlignment="1" applyProtection="1">
      <alignment horizontal="left"/>
      <protection locked="0" hidden="1"/>
    </xf>
    <xf numFmtId="0" fontId="18" fillId="0" borderId="0" xfId="0" applyFont="1" applyFill="1" applyAlignment="1" applyProtection="1">
      <alignment horizontal="center" vertical="center"/>
      <protection hidden="1"/>
    </xf>
    <xf numFmtId="0" fontId="15" fillId="0" borderId="0" xfId="0" applyFont="1" applyProtection="1"/>
    <xf numFmtId="0" fontId="15" fillId="0" borderId="0" xfId="0" applyFont="1"/>
    <xf numFmtId="0" fontId="19" fillId="0" borderId="0" xfId="0" applyFont="1" applyAlignment="1">
      <alignment horizontal="center"/>
    </xf>
    <xf numFmtId="14" fontId="19" fillId="0" borderId="0" xfId="0" applyNumberFormat="1" applyFont="1" applyAlignment="1">
      <alignment horizontal="center"/>
    </xf>
    <xf numFmtId="0" fontId="15" fillId="3" borderId="32" xfId="0" applyFont="1" applyFill="1" applyBorder="1" applyAlignment="1" applyProtection="1">
      <alignment horizontal="center"/>
      <protection locked="0"/>
    </xf>
    <xf numFmtId="14" fontId="0" fillId="0" borderId="0" xfId="0" applyNumberFormat="1" applyAlignment="1">
      <alignment horizontal="center"/>
    </xf>
    <xf numFmtId="0" fontId="33" fillId="0" borderId="0" xfId="0" applyFont="1" applyAlignment="1">
      <alignment horizontal="center"/>
    </xf>
    <xf numFmtId="0" fontId="15" fillId="0" borderId="0" xfId="0" applyFont="1" applyAlignment="1" applyProtection="1">
      <alignment horizontal="center" vertical="center"/>
    </xf>
    <xf numFmtId="0" fontId="19" fillId="0" borderId="0" xfId="0" applyFont="1" applyAlignment="1" applyProtection="1">
      <alignment horizontal="center" vertical="center" wrapText="1"/>
    </xf>
    <xf numFmtId="0" fontId="34" fillId="0" borderId="0" xfId="0" applyFont="1" applyAlignment="1" applyProtection="1">
      <alignment horizontal="center" vertical="center" wrapText="1"/>
    </xf>
    <xf numFmtId="0" fontId="15" fillId="3" borderId="33" xfId="0" applyFont="1" applyFill="1" applyBorder="1" applyProtection="1">
      <protection locked="0"/>
    </xf>
    <xf numFmtId="165" fontId="15" fillId="0" borderId="0" xfId="0" applyNumberFormat="1" applyFont="1" applyProtection="1"/>
    <xf numFmtId="0" fontId="0" fillId="0" borderId="0" xfId="0" applyAlignment="1" applyProtection="1">
      <protection hidden="1"/>
    </xf>
    <xf numFmtId="165" fontId="16" fillId="0" borderId="0" xfId="0" applyNumberFormat="1" applyFont="1" applyProtection="1">
      <protection hidden="1"/>
    </xf>
    <xf numFmtId="0" fontId="15" fillId="0" borderId="0" xfId="0" applyFont="1" applyProtection="1">
      <protection hidden="1"/>
    </xf>
    <xf numFmtId="0" fontId="16" fillId="0" borderId="0" xfId="0" applyFont="1" applyProtection="1"/>
    <xf numFmtId="0" fontId="0" fillId="0" borderId="0" xfId="0" applyProtection="1"/>
    <xf numFmtId="0" fontId="35" fillId="0" borderId="34" xfId="1" applyFont="1" applyBorder="1" applyAlignment="1" applyProtection="1">
      <alignment horizontal="center" vertical="center" wrapText="1"/>
    </xf>
    <xf numFmtId="0" fontId="35" fillId="0" borderId="35" xfId="1" applyFont="1" applyBorder="1" applyAlignment="1" applyProtection="1">
      <alignment horizontal="center" vertical="center" wrapText="1"/>
    </xf>
    <xf numFmtId="0" fontId="35" fillId="0" borderId="36" xfId="1" applyFont="1" applyBorder="1" applyAlignment="1" applyProtection="1">
      <alignment horizontal="center" vertical="center" wrapText="1"/>
    </xf>
    <xf numFmtId="0" fontId="35" fillId="0" borderId="37" xfId="1" applyFont="1" applyBorder="1" applyAlignment="1" applyProtection="1">
      <alignment horizontal="center" vertical="center" wrapText="1"/>
    </xf>
    <xf numFmtId="14" fontId="3" fillId="3" borderId="10" xfId="0" applyNumberFormat="1" applyFont="1" applyFill="1" applyBorder="1" applyAlignment="1" applyProtection="1">
      <alignment horizontal="right"/>
      <protection locked="0" hidden="1"/>
    </xf>
    <xf numFmtId="14" fontId="3" fillId="3" borderId="10" xfId="0" applyNumberFormat="1" applyFont="1" applyFill="1" applyBorder="1" applyAlignment="1" applyProtection="1">
      <alignment horizontal="left"/>
      <protection locked="0" hidden="1"/>
    </xf>
    <xf numFmtId="14" fontId="3" fillId="0" borderId="10" xfId="0" applyNumberFormat="1" applyFont="1" applyBorder="1" applyAlignment="1">
      <alignment horizontal="right"/>
    </xf>
    <xf numFmtId="14" fontId="3" fillId="0" borderId="10" xfId="0" applyNumberFormat="1" applyFont="1" applyBorder="1" applyAlignment="1">
      <alignment horizontal="left"/>
    </xf>
    <xf numFmtId="0" fontId="19" fillId="0" borderId="0" xfId="0" applyFont="1" applyAlignment="1">
      <alignment horizontal="right"/>
    </xf>
    <xf numFmtId="38" fontId="21" fillId="0" borderId="0" xfId="0" applyNumberFormat="1" applyFont="1" applyAlignment="1">
      <alignment horizontal="center"/>
    </xf>
    <xf numFmtId="0" fontId="13" fillId="0" borderId="0" xfId="0" applyFont="1"/>
    <xf numFmtId="0" fontId="34" fillId="0" borderId="0" xfId="0" applyFont="1"/>
    <xf numFmtId="0" fontId="34" fillId="0" borderId="0" xfId="0" applyFont="1" applyAlignment="1">
      <alignment vertical="center"/>
    </xf>
    <xf numFmtId="14" fontId="40" fillId="0" borderId="0" xfId="0" applyNumberFormat="1" applyFont="1" applyAlignment="1">
      <alignment vertical="top"/>
    </xf>
    <xf numFmtId="0" fontId="42" fillId="13" borderId="0" xfId="4" applyFont="1" applyFill="1" applyBorder="1" applyAlignment="1" applyProtection="1">
      <alignment horizontal="center" vertical="center"/>
    </xf>
    <xf numFmtId="0" fontId="43" fillId="13" borderId="0" xfId="4" applyFont="1" applyFill="1" applyBorder="1" applyAlignment="1" applyProtection="1">
      <alignment horizontal="center" vertical="center"/>
    </xf>
    <xf numFmtId="0" fontId="19" fillId="13" borderId="0" xfId="4" applyFill="1" applyBorder="1" applyAlignment="1" applyProtection="1"/>
    <xf numFmtId="0" fontId="41" fillId="13" borderId="0" xfId="3" applyFill="1" applyBorder="1" applyAlignment="1" applyProtection="1"/>
    <xf numFmtId="0" fontId="19" fillId="13" borderId="0" xfId="4" applyFill="1" applyProtection="1"/>
    <xf numFmtId="0" fontId="19" fillId="13" borderId="0" xfId="4" applyFill="1"/>
    <xf numFmtId="0" fontId="19" fillId="0" borderId="0" xfId="4"/>
    <xf numFmtId="0" fontId="34" fillId="13" borderId="0" xfId="4" applyFont="1" applyFill="1" applyBorder="1" applyAlignment="1" applyProtection="1">
      <alignment horizontal="center" vertical="center"/>
    </xf>
    <xf numFmtId="0" fontId="19" fillId="13" borderId="0" xfId="4" applyFill="1" applyBorder="1" applyAlignment="1" applyProtection="1">
      <alignment horizontal="center" vertical="center"/>
    </xf>
    <xf numFmtId="165" fontId="43" fillId="13" borderId="0" xfId="4" applyNumberFormat="1" applyFont="1" applyFill="1" applyBorder="1" applyAlignment="1" applyProtection="1">
      <alignment horizontal="center" vertical="center"/>
    </xf>
    <xf numFmtId="0" fontId="44" fillId="13" borderId="0" xfId="4" applyFont="1" applyFill="1" applyBorder="1" applyAlignment="1" applyProtection="1">
      <alignment horizontal="center" vertical="center"/>
    </xf>
    <xf numFmtId="14" fontId="45" fillId="13" borderId="0" xfId="4" applyNumberFormat="1" applyFont="1" applyFill="1" applyBorder="1" applyAlignment="1" applyProtection="1">
      <alignment horizontal="center" vertical="center"/>
    </xf>
    <xf numFmtId="0" fontId="46" fillId="13" borderId="0" xfId="4" applyFont="1" applyFill="1" applyBorder="1" applyAlignment="1" applyProtection="1">
      <alignment horizontal="left" vertical="top"/>
    </xf>
    <xf numFmtId="0" fontId="19" fillId="13" borderId="0" xfId="4" applyFill="1" applyBorder="1" applyAlignment="1" applyProtection="1">
      <alignment horizontal="left" vertical="top"/>
    </xf>
    <xf numFmtId="0" fontId="46" fillId="13" borderId="0" xfId="4" applyFont="1" applyFill="1" applyBorder="1" applyAlignment="1" applyProtection="1">
      <alignment vertical="top"/>
    </xf>
    <xf numFmtId="0" fontId="47" fillId="13" borderId="0" xfId="4" applyFont="1" applyFill="1" applyBorder="1" applyAlignment="1" applyProtection="1">
      <alignment horizontal="left" vertical="top" wrapText="1"/>
    </xf>
    <xf numFmtId="14" fontId="45" fillId="3" borderId="44" xfId="4" applyNumberFormat="1" applyFont="1" applyFill="1" applyBorder="1" applyAlignment="1" applyProtection="1">
      <alignment horizontal="center" vertical="center"/>
      <protection locked="0"/>
    </xf>
    <xf numFmtId="0" fontId="48" fillId="13" borderId="0" xfId="4" applyFont="1" applyFill="1" applyBorder="1" applyAlignment="1" applyProtection="1">
      <alignment vertical="top"/>
    </xf>
    <xf numFmtId="0" fontId="46" fillId="13" borderId="0" xfId="4" applyFont="1" applyFill="1" applyBorder="1" applyProtection="1"/>
    <xf numFmtId="0" fontId="46" fillId="13" borderId="0" xfId="4" applyFont="1" applyFill="1" applyBorder="1" applyAlignment="1" applyProtection="1">
      <alignment vertical="center"/>
    </xf>
    <xf numFmtId="0" fontId="49" fillId="13" borderId="0" xfId="4" applyFont="1" applyFill="1" applyBorder="1" applyAlignment="1" applyProtection="1">
      <alignment vertical="center"/>
    </xf>
    <xf numFmtId="0" fontId="46" fillId="13" borderId="0" xfId="4" applyFont="1" applyFill="1" applyBorder="1" applyAlignment="1" applyProtection="1">
      <alignment horizontal="left" vertical="center"/>
    </xf>
    <xf numFmtId="0" fontId="19" fillId="13" borderId="0" xfId="4" applyFill="1" applyBorder="1" applyAlignment="1" applyProtection="1">
      <alignment horizontal="left" vertical="center"/>
    </xf>
    <xf numFmtId="0" fontId="48" fillId="13" borderId="0" xfId="4" applyFont="1" applyFill="1" applyBorder="1" applyAlignment="1" applyProtection="1">
      <alignment horizontal="center" vertical="center"/>
    </xf>
    <xf numFmtId="0" fontId="16" fillId="13" borderId="0" xfId="4" applyFont="1" applyFill="1" applyBorder="1" applyAlignment="1" applyProtection="1">
      <alignment horizontal="right" vertical="center"/>
    </xf>
    <xf numFmtId="0" fontId="15" fillId="13" borderId="0" xfId="4" applyFont="1" applyFill="1" applyAlignment="1" applyProtection="1">
      <alignment vertical="top"/>
    </xf>
    <xf numFmtId="0" fontId="19" fillId="13" borderId="0" xfId="4" applyFill="1" applyAlignment="1" applyProtection="1">
      <alignment vertical="top"/>
    </xf>
    <xf numFmtId="0" fontId="19" fillId="13" borderId="0" xfId="4" applyFill="1" applyAlignment="1">
      <alignment vertical="top"/>
    </xf>
    <xf numFmtId="0" fontId="15" fillId="13" borderId="0" xfId="4" applyFont="1" applyFill="1" applyProtection="1"/>
    <xf numFmtId="0" fontId="19" fillId="0" borderId="0" xfId="4" applyFill="1" applyBorder="1" applyAlignment="1" applyProtection="1">
      <alignment horizontal="left" vertical="center"/>
    </xf>
    <xf numFmtId="0" fontId="46" fillId="0" borderId="0" xfId="4" applyFont="1" applyFill="1" applyBorder="1" applyAlignment="1" applyProtection="1">
      <alignment vertical="top"/>
    </xf>
    <xf numFmtId="0" fontId="19" fillId="0" borderId="0" xfId="4" applyFill="1" applyBorder="1" applyAlignment="1" applyProtection="1">
      <alignment horizontal="center" vertical="center"/>
    </xf>
    <xf numFmtId="0" fontId="48" fillId="0" borderId="8" xfId="4" applyFont="1" applyFill="1" applyBorder="1" applyAlignment="1" applyProtection="1">
      <alignment horizontal="center" vertical="center"/>
    </xf>
    <xf numFmtId="0" fontId="46" fillId="0" borderId="55" xfId="4" applyFont="1" applyFill="1" applyBorder="1" applyProtection="1"/>
    <xf numFmtId="0" fontId="46" fillId="0" borderId="57" xfId="4" applyFont="1" applyFill="1" applyBorder="1" applyProtection="1"/>
    <xf numFmtId="0" fontId="19" fillId="0" borderId="25" xfId="4" applyFill="1" applyBorder="1" applyProtection="1"/>
    <xf numFmtId="0" fontId="19" fillId="0" borderId="26" xfId="4" applyFill="1" applyBorder="1" applyProtection="1"/>
    <xf numFmtId="0" fontId="19" fillId="0" borderId="28" xfId="4" applyFill="1" applyBorder="1" applyProtection="1"/>
    <xf numFmtId="0" fontId="19" fillId="0" borderId="0" xfId="4" applyFill="1" applyBorder="1" applyProtection="1"/>
    <xf numFmtId="0" fontId="46" fillId="13" borderId="0" xfId="4" applyFont="1" applyFill="1" applyBorder="1" applyAlignment="1" applyProtection="1">
      <alignment horizontal="left" vertical="top"/>
    </xf>
    <xf numFmtId="0" fontId="19" fillId="13" borderId="0" xfId="4" applyFill="1" applyBorder="1" applyAlignment="1" applyProtection="1">
      <alignment horizontal="left" vertical="top"/>
    </xf>
    <xf numFmtId="0" fontId="19" fillId="13" borderId="0" xfId="4" applyFill="1" applyBorder="1" applyAlignment="1" applyProtection="1"/>
    <xf numFmtId="0" fontId="19" fillId="13" borderId="0" xfId="4" applyFill="1" applyBorder="1" applyAlignment="1" applyProtection="1">
      <alignment horizontal="left" vertical="center"/>
      <protection locked="0"/>
    </xf>
    <xf numFmtId="0" fontId="46" fillId="13" borderId="0" xfId="4" applyFont="1" applyFill="1" applyBorder="1" applyAlignment="1" applyProtection="1">
      <alignment vertical="top"/>
      <protection locked="0"/>
    </xf>
    <xf numFmtId="0" fontId="19" fillId="13" borderId="0" xfId="4" applyFill="1" applyProtection="1">
      <protection locked="0"/>
    </xf>
    <xf numFmtId="0" fontId="19" fillId="13" borderId="0" xfId="4" applyFill="1" applyBorder="1" applyAlignment="1" applyProtection="1">
      <alignment horizontal="center" vertical="center"/>
      <protection locked="0"/>
    </xf>
    <xf numFmtId="0" fontId="48" fillId="13" borderId="8" xfId="4" applyFont="1" applyFill="1" applyBorder="1" applyAlignment="1" applyProtection="1">
      <alignment horizontal="center" vertical="center"/>
      <protection locked="0"/>
    </xf>
    <xf numFmtId="0" fontId="46" fillId="13" borderId="55" xfId="4" applyFont="1" applyFill="1" applyBorder="1" applyProtection="1">
      <protection locked="0"/>
    </xf>
    <xf numFmtId="0" fontId="46" fillId="13" borderId="57" xfId="4" applyFont="1" applyFill="1" applyBorder="1" applyProtection="1">
      <protection locked="0"/>
    </xf>
    <xf numFmtId="0" fontId="19" fillId="13" borderId="55" xfId="4" applyFill="1" applyBorder="1" applyAlignment="1" applyProtection="1">
      <alignment horizontal="left" vertical="center"/>
      <protection locked="0"/>
    </xf>
    <xf numFmtId="0" fontId="19" fillId="13" borderId="0" xfId="4" applyFill="1" applyBorder="1" applyProtection="1">
      <protection locked="0"/>
    </xf>
    <xf numFmtId="0" fontId="42" fillId="13" borderId="0" xfId="3" applyFont="1" applyFill="1" applyBorder="1" applyAlignment="1" applyProtection="1">
      <alignment horizontal="center" vertical="center"/>
      <protection locked="0"/>
    </xf>
    <xf numFmtId="0" fontId="19" fillId="0" borderId="0" xfId="4" applyProtection="1">
      <protection locked="0"/>
    </xf>
    <xf numFmtId="49" fontId="3" fillId="15" borderId="11" xfId="0" applyNumberFormat="1" applyFont="1" applyFill="1" applyBorder="1"/>
    <xf numFmtId="0" fontId="3" fillId="15" borderId="6" xfId="0" applyFont="1" applyFill="1" applyBorder="1"/>
    <xf numFmtId="0" fontId="3" fillId="15" borderId="61" xfId="0" applyFont="1" applyFill="1" applyBorder="1"/>
    <xf numFmtId="49" fontId="3" fillId="15" borderId="6" xfId="0" applyNumberFormat="1" applyFont="1" applyFill="1" applyBorder="1"/>
    <xf numFmtId="0" fontId="3" fillId="15" borderId="1" xfId="0" applyFont="1" applyFill="1" applyBorder="1"/>
    <xf numFmtId="0" fontId="3" fillId="15" borderId="0" xfId="0" applyFont="1" applyFill="1" applyBorder="1"/>
    <xf numFmtId="0" fontId="3" fillId="15" borderId="55" xfId="0" applyFont="1" applyFill="1" applyBorder="1"/>
    <xf numFmtId="0" fontId="4" fillId="15" borderId="0" xfId="0" applyFont="1" applyFill="1" applyBorder="1" applyAlignment="1">
      <alignment horizontal="center" vertical="top"/>
    </xf>
    <xf numFmtId="0" fontId="4" fillId="15" borderId="0" xfId="0" applyFont="1" applyFill="1" applyBorder="1" applyAlignment="1">
      <alignment horizontal="center" vertical="top"/>
    </xf>
    <xf numFmtId="0" fontId="3" fillId="15" borderId="58" xfId="0" applyFont="1" applyFill="1" applyBorder="1"/>
    <xf numFmtId="0" fontId="3" fillId="15" borderId="71" xfId="0" applyFont="1" applyFill="1" applyBorder="1"/>
    <xf numFmtId="0" fontId="3" fillId="15" borderId="57" xfId="0" applyFont="1" applyFill="1" applyBorder="1"/>
    <xf numFmtId="49" fontId="3" fillId="15" borderId="1" xfId="0" applyNumberFormat="1" applyFont="1" applyFill="1" applyBorder="1"/>
    <xf numFmtId="49" fontId="3" fillId="15" borderId="58" xfId="0" applyNumberFormat="1" applyFont="1" applyFill="1" applyBorder="1"/>
    <xf numFmtId="0" fontId="5" fillId="15" borderId="2" xfId="0" applyFont="1" applyFill="1" applyBorder="1" applyAlignment="1">
      <alignment horizontal="center" vertical="center"/>
    </xf>
    <xf numFmtId="0" fontId="3" fillId="2" borderId="72" xfId="0" applyFont="1" applyFill="1" applyBorder="1"/>
    <xf numFmtId="0" fontId="3" fillId="2" borderId="73" xfId="0" applyFont="1" applyFill="1" applyBorder="1"/>
    <xf numFmtId="0" fontId="3" fillId="2" borderId="74" xfId="0" applyFont="1" applyFill="1" applyBorder="1"/>
    <xf numFmtId="0" fontId="3" fillId="2" borderId="58" xfId="0" applyFont="1" applyFill="1" applyBorder="1"/>
    <xf numFmtId="0" fontId="3" fillId="2" borderId="71" xfId="0" applyFont="1" applyFill="1" applyBorder="1"/>
    <xf numFmtId="0" fontId="3" fillId="15" borderId="55" xfId="0" applyFont="1" applyFill="1" applyBorder="1" applyAlignment="1">
      <alignment horizontal="right"/>
    </xf>
    <xf numFmtId="49" fontId="19" fillId="0" borderId="11" xfId="5" applyNumberFormat="1" applyFont="1" applyBorder="1"/>
    <xf numFmtId="0" fontId="19" fillId="0" borderId="6" xfId="5" applyFont="1" applyBorder="1"/>
    <xf numFmtId="0" fontId="19" fillId="0" borderId="1" xfId="5" applyFont="1" applyBorder="1"/>
    <xf numFmtId="0" fontId="19" fillId="0" borderId="0" xfId="5" applyFont="1" applyBorder="1"/>
    <xf numFmtId="0" fontId="19" fillId="0" borderId="58" xfId="5" applyNumberFormat="1" applyFont="1" applyBorder="1" applyAlignment="1"/>
    <xf numFmtId="0" fontId="19" fillId="0" borderId="71" xfId="5" applyFont="1" applyBorder="1"/>
    <xf numFmtId="0" fontId="58" fillId="15" borderId="64" xfId="0" applyFont="1" applyFill="1" applyBorder="1" applyAlignment="1">
      <alignment vertical="top"/>
    </xf>
    <xf numFmtId="49" fontId="3" fillId="15" borderId="64" xfId="0" applyNumberFormat="1" applyFont="1" applyFill="1" applyBorder="1"/>
    <xf numFmtId="0" fontId="3" fillId="15" borderId="65" xfId="0" applyFont="1" applyFill="1" applyBorder="1"/>
    <xf numFmtId="0" fontId="9" fillId="0" borderId="0" xfId="0" applyFont="1" applyFill="1" applyAlignment="1">
      <alignment horizontal="center" vertical="center"/>
    </xf>
    <xf numFmtId="0" fontId="19" fillId="13" borderId="0" xfId="4" applyFill="1" applyBorder="1" applyAlignment="1" applyProtection="1">
      <alignment horizontal="left" vertical="top"/>
      <protection locked="0"/>
    </xf>
    <xf numFmtId="0" fontId="19" fillId="16" borderId="49" xfId="6" applyFont="1" applyFill="1" applyBorder="1"/>
    <xf numFmtId="0" fontId="19" fillId="16" borderId="0" xfId="6" applyFont="1" applyFill="1"/>
    <xf numFmtId="0" fontId="63" fillId="16" borderId="0" xfId="6" applyFill="1"/>
    <xf numFmtId="0" fontId="65" fillId="16" borderId="0" xfId="6" applyFont="1" applyFill="1" applyBorder="1"/>
    <xf numFmtId="0" fontId="19" fillId="16" borderId="0" xfId="6" applyFont="1" applyFill="1" applyBorder="1"/>
    <xf numFmtId="0" fontId="66" fillId="16" borderId="0" xfId="6" applyFont="1" applyFill="1" applyBorder="1" applyAlignment="1">
      <alignment horizontal="center" vertical="center"/>
    </xf>
    <xf numFmtId="0" fontId="63" fillId="16" borderId="0" xfId="6" applyFill="1" applyBorder="1" applyAlignment="1">
      <alignment wrapText="1"/>
    </xf>
    <xf numFmtId="6" fontId="15" fillId="16" borderId="0" xfId="6" applyNumberFormat="1" applyFont="1" applyFill="1"/>
    <xf numFmtId="0" fontId="15" fillId="16" borderId="75" xfId="6" applyFont="1" applyFill="1" applyBorder="1" applyAlignment="1">
      <alignment horizontal="center"/>
    </xf>
    <xf numFmtId="0" fontId="45" fillId="16" borderId="3" xfId="6" applyFont="1" applyFill="1" applyBorder="1" applyAlignment="1">
      <alignment horizontal="center" vertical="center" wrapText="1"/>
    </xf>
    <xf numFmtId="0" fontId="45" fillId="16" borderId="76" xfId="6" applyFont="1" applyFill="1" applyBorder="1" applyAlignment="1">
      <alignment horizontal="center" vertical="center" wrapText="1"/>
    </xf>
    <xf numFmtId="0" fontId="45" fillId="16" borderId="0" xfId="6" applyFont="1" applyFill="1" applyBorder="1" applyAlignment="1">
      <alignment horizontal="center" vertical="center" wrapText="1"/>
    </xf>
    <xf numFmtId="0" fontId="34" fillId="16" borderId="0" xfId="6" applyFont="1" applyFill="1" applyBorder="1" applyAlignment="1">
      <alignment horizontal="center" vertical="center"/>
    </xf>
    <xf numFmtId="0" fontId="34" fillId="16" borderId="80" xfId="6" applyFont="1" applyFill="1" applyBorder="1" applyAlignment="1">
      <alignment horizontal="center" vertical="center"/>
    </xf>
    <xf numFmtId="0" fontId="19" fillId="16" borderId="25" xfId="6" applyFont="1" applyFill="1" applyBorder="1"/>
    <xf numFmtId="0" fontId="34" fillId="16" borderId="26" xfId="6" applyFont="1" applyFill="1" applyBorder="1" applyAlignment="1">
      <alignment horizontal="center"/>
    </xf>
    <xf numFmtId="0" fontId="19" fillId="16" borderId="27" xfId="6" applyFont="1" applyFill="1" applyBorder="1"/>
    <xf numFmtId="0" fontId="19" fillId="16" borderId="28" xfId="6" applyFont="1" applyFill="1" applyBorder="1" applyAlignment="1">
      <alignment vertical="center"/>
    </xf>
    <xf numFmtId="6" fontId="34" fillId="17" borderId="81" xfId="6" applyNumberFormat="1" applyFont="1" applyFill="1" applyBorder="1" applyAlignment="1">
      <alignment horizontal="center" vertical="center"/>
    </xf>
    <xf numFmtId="0" fontId="19" fillId="16" borderId="28" xfId="6" applyFont="1" applyFill="1" applyBorder="1"/>
    <xf numFmtId="0" fontId="19" fillId="16" borderId="29" xfId="6" applyFont="1" applyFill="1" applyBorder="1"/>
    <xf numFmtId="0" fontId="19" fillId="16" borderId="0" xfId="6" applyFont="1" applyFill="1" applyBorder="1" applyAlignment="1">
      <alignment horizontal="right" vertical="top"/>
    </xf>
    <xf numFmtId="6" fontId="34" fillId="18" borderId="81" xfId="6" applyNumberFormat="1" applyFont="1" applyFill="1" applyBorder="1" applyAlignment="1">
      <alignment horizontal="center" vertical="center"/>
    </xf>
    <xf numFmtId="0" fontId="63" fillId="16" borderId="0" xfId="6" applyFill="1" applyBorder="1"/>
    <xf numFmtId="0" fontId="19" fillId="16" borderId="30" xfId="6" applyFont="1" applyFill="1" applyBorder="1"/>
    <xf numFmtId="0" fontId="19" fillId="16" borderId="7" xfId="6" applyFont="1" applyFill="1" applyBorder="1"/>
    <xf numFmtId="0" fontId="34" fillId="16" borderId="31" xfId="6" applyFont="1" applyFill="1" applyBorder="1" applyAlignment="1">
      <alignment horizontal="right" vertical="center"/>
    </xf>
    <xf numFmtId="0" fontId="19" fillId="16" borderId="10" xfId="6" applyFont="1" applyFill="1" applyBorder="1"/>
    <xf numFmtId="0" fontId="19" fillId="16" borderId="82" xfId="6" applyFont="1" applyFill="1" applyBorder="1"/>
    <xf numFmtId="0" fontId="19" fillId="16" borderId="51" xfId="6" applyFont="1" applyFill="1" applyBorder="1"/>
    <xf numFmtId="0" fontId="19" fillId="16" borderId="52" xfId="6" applyFont="1" applyFill="1" applyBorder="1"/>
    <xf numFmtId="0" fontId="19" fillId="0" borderId="0" xfId="6" applyFont="1"/>
    <xf numFmtId="0" fontId="66" fillId="0" borderId="0" xfId="6" applyFont="1" applyFill="1" applyAlignment="1">
      <alignment horizontal="center" vertical="center"/>
    </xf>
    <xf numFmtId="0" fontId="19" fillId="0" borderId="0" xfId="6" applyFont="1" applyFill="1"/>
    <xf numFmtId="0" fontId="63" fillId="0" borderId="0" xfId="6" applyFill="1" applyAlignment="1">
      <alignment wrapText="1"/>
    </xf>
    <xf numFmtId="0" fontId="66" fillId="19" borderId="75" xfId="6" applyFont="1" applyFill="1" applyBorder="1" applyAlignment="1">
      <alignment horizontal="center" vertical="center"/>
    </xf>
    <xf numFmtId="0" fontId="45" fillId="19" borderId="3" xfId="6" applyFont="1" applyFill="1" applyBorder="1" applyAlignment="1">
      <alignment horizontal="center" vertical="center" wrapText="1"/>
    </xf>
    <xf numFmtId="0" fontId="45" fillId="0" borderId="3" xfId="6" applyFont="1" applyFill="1" applyBorder="1" applyAlignment="1">
      <alignment horizontal="center" vertical="center" wrapText="1"/>
    </xf>
    <xf numFmtId="0" fontId="45" fillId="0" borderId="76" xfId="6" applyFont="1" applyFill="1" applyBorder="1" applyAlignment="1">
      <alignment horizontal="center" vertical="center" wrapText="1"/>
    </xf>
    <xf numFmtId="0" fontId="45" fillId="19" borderId="83" xfId="6" applyFont="1" applyFill="1" applyBorder="1" applyAlignment="1">
      <alignment horizontal="center"/>
    </xf>
    <xf numFmtId="0" fontId="45" fillId="19" borderId="78" xfId="6" applyFont="1" applyFill="1" applyBorder="1" applyAlignment="1">
      <alignment horizontal="center"/>
    </xf>
    <xf numFmtId="0" fontId="34" fillId="19" borderId="80" xfId="6" applyFont="1" applyFill="1" applyBorder="1" applyAlignment="1">
      <alignment horizontal="center" vertical="center"/>
    </xf>
    <xf numFmtId="0" fontId="19" fillId="0" borderId="25" xfId="6" applyFont="1" applyFill="1" applyBorder="1"/>
    <xf numFmtId="0" fontId="34" fillId="0" borderId="26" xfId="6" applyFont="1" applyFill="1" applyBorder="1" applyAlignment="1">
      <alignment horizontal="center"/>
    </xf>
    <xf numFmtId="0" fontId="19" fillId="0" borderId="27" xfId="6" applyFont="1" applyFill="1" applyBorder="1"/>
    <xf numFmtId="0" fontId="19" fillId="0" borderId="28" xfId="6" applyFont="1" applyFill="1" applyBorder="1" applyAlignment="1">
      <alignment vertical="center"/>
    </xf>
    <xf numFmtId="0" fontId="19" fillId="0" borderId="0" xfId="6" applyFont="1" applyFill="1" applyBorder="1"/>
    <xf numFmtId="6" fontId="34" fillId="20" borderId="81" xfId="6" applyNumberFormat="1" applyFont="1" applyFill="1" applyBorder="1" applyAlignment="1">
      <alignment horizontal="center" vertical="center"/>
    </xf>
    <xf numFmtId="0" fontId="19" fillId="0" borderId="28" xfId="6" applyFont="1" applyFill="1" applyBorder="1"/>
    <xf numFmtId="0" fontId="19" fillId="0" borderId="29" xfId="6" applyFont="1" applyFill="1" applyBorder="1"/>
    <xf numFmtId="0" fontId="19" fillId="0" borderId="0" xfId="6" applyFont="1" applyFill="1" applyBorder="1" applyAlignment="1">
      <alignment horizontal="right" vertical="top"/>
    </xf>
    <xf numFmtId="6" fontId="34" fillId="19" borderId="81" xfId="6" applyNumberFormat="1" applyFont="1" applyFill="1" applyBorder="1" applyAlignment="1">
      <alignment horizontal="center" vertical="center"/>
    </xf>
    <xf numFmtId="0" fontId="63" fillId="0" borderId="28" xfId="6" applyFill="1" applyBorder="1"/>
    <xf numFmtId="0" fontId="63" fillId="0" borderId="0" xfId="6" applyFill="1"/>
    <xf numFmtId="0" fontId="19" fillId="0" borderId="30" xfId="6" applyFont="1" applyFill="1" applyBorder="1"/>
    <xf numFmtId="0" fontId="19" fillId="0" borderId="7" xfId="6" applyFont="1" applyFill="1" applyBorder="1"/>
    <xf numFmtId="0" fontId="34" fillId="0" borderId="31" xfId="6" applyFont="1" applyFill="1" applyBorder="1" applyAlignment="1">
      <alignment horizontal="right" vertical="center"/>
    </xf>
    <xf numFmtId="0" fontId="19" fillId="0" borderId="0" xfId="6" applyFont="1" applyAlignment="1">
      <alignment horizontal="right" vertical="center"/>
    </xf>
    <xf numFmtId="14" fontId="19" fillId="0" borderId="0" xfId="6" applyNumberFormat="1" applyFont="1" applyAlignment="1">
      <alignment horizontal="left" vertical="center"/>
    </xf>
    <xf numFmtId="0" fontId="63" fillId="0" borderId="0" xfId="6"/>
    <xf numFmtId="0" fontId="63" fillId="0" borderId="11" xfId="6" applyBorder="1"/>
    <xf numFmtId="0" fontId="63" fillId="0" borderId="6" xfId="6" applyBorder="1"/>
    <xf numFmtId="0" fontId="63" fillId="0" borderId="61" xfId="6" applyBorder="1"/>
    <xf numFmtId="0" fontId="71" fillId="0" borderId="0" xfId="6" applyFont="1" applyAlignment="1">
      <alignment vertical="top"/>
    </xf>
    <xf numFmtId="0" fontId="71" fillId="0" borderId="6" xfId="6" applyFont="1" applyBorder="1" applyAlignment="1">
      <alignment vertical="top"/>
    </xf>
    <xf numFmtId="0" fontId="71" fillId="0" borderId="61" xfId="6" applyFont="1" applyBorder="1" applyAlignment="1">
      <alignment vertical="top"/>
    </xf>
    <xf numFmtId="0" fontId="63" fillId="0" borderId="1" xfId="6" applyBorder="1"/>
    <xf numFmtId="0" fontId="63" fillId="0" borderId="0" xfId="6" applyBorder="1"/>
    <xf numFmtId="0" fontId="63" fillId="0" borderId="55" xfId="6" applyBorder="1"/>
    <xf numFmtId="0" fontId="63" fillId="0" borderId="58" xfId="6" applyBorder="1"/>
    <xf numFmtId="0" fontId="63" fillId="0" borderId="71" xfId="6" applyBorder="1"/>
    <xf numFmtId="0" fontId="50" fillId="0" borderId="71" xfId="6" applyFont="1" applyBorder="1"/>
    <xf numFmtId="0" fontId="54" fillId="0" borderId="71" xfId="6" applyFont="1" applyBorder="1"/>
    <xf numFmtId="0" fontId="63" fillId="0" borderId="57" xfId="6" applyBorder="1"/>
    <xf numFmtId="0" fontId="54" fillId="0" borderId="4" xfId="6" applyFont="1" applyBorder="1" applyAlignment="1">
      <alignment horizontal="center"/>
    </xf>
    <xf numFmtId="0" fontId="54" fillId="0" borderId="57" xfId="6" applyFont="1" applyBorder="1" applyAlignment="1">
      <alignment horizontal="right"/>
    </xf>
    <xf numFmtId="0" fontId="15" fillId="0" borderId="1" xfId="6" applyFont="1" applyBorder="1"/>
    <xf numFmtId="0" fontId="16" fillId="0" borderId="0" xfId="6" applyFont="1" applyBorder="1"/>
    <xf numFmtId="0" fontId="16" fillId="0" borderId="55" xfId="6" applyFont="1" applyBorder="1"/>
    <xf numFmtId="49" fontId="71" fillId="0" borderId="14" xfId="6" applyNumberFormat="1" applyFont="1" applyBorder="1" applyAlignment="1">
      <alignment horizontal="left"/>
    </xf>
    <xf numFmtId="0" fontId="71" fillId="0" borderId="55" xfId="6" applyFont="1" applyBorder="1" applyAlignment="1">
      <alignment vertical="top"/>
    </xf>
    <xf numFmtId="0" fontId="71" fillId="0" borderId="0" xfId="6" applyFont="1" applyBorder="1"/>
    <xf numFmtId="0" fontId="71" fillId="0" borderId="55" xfId="6" applyFont="1" applyBorder="1"/>
    <xf numFmtId="0" fontId="15" fillId="0" borderId="0" xfId="6" applyFont="1" applyBorder="1"/>
    <xf numFmtId="0" fontId="15" fillId="0" borderId="55" xfId="6" applyFont="1" applyBorder="1"/>
    <xf numFmtId="49" fontId="71" fillId="0" borderId="15" xfId="6" applyNumberFormat="1" applyFont="1" applyBorder="1"/>
    <xf numFmtId="0" fontId="50" fillId="0" borderId="1" xfId="6" applyFont="1" applyBorder="1" applyAlignment="1">
      <alignment vertical="top"/>
    </xf>
    <xf numFmtId="0" fontId="50" fillId="0" borderId="0" xfId="6" applyFont="1" applyBorder="1" applyAlignment="1">
      <alignment vertical="top"/>
    </xf>
    <xf numFmtId="0" fontId="50" fillId="0" borderId="55" xfId="6" applyFont="1" applyBorder="1" applyAlignment="1">
      <alignment vertical="top"/>
    </xf>
    <xf numFmtId="0" fontId="47" fillId="0" borderId="1" xfId="6" applyFont="1" applyBorder="1" applyAlignment="1">
      <alignment horizontal="left" vertical="top" wrapText="1"/>
    </xf>
    <xf numFmtId="0" fontId="71" fillId="0" borderId="15" xfId="6" applyFont="1" applyBorder="1" applyAlignment="1">
      <alignment vertical="top"/>
    </xf>
    <xf numFmtId="0" fontId="50" fillId="0" borderId="71" xfId="6" applyFont="1" applyBorder="1" applyAlignment="1">
      <alignment vertical="top"/>
    </xf>
    <xf numFmtId="0" fontId="54" fillId="0" borderId="57" xfId="6" applyFont="1" applyBorder="1" applyAlignment="1">
      <alignment vertical="top"/>
    </xf>
    <xf numFmtId="0" fontId="48" fillId="0" borderId="0" xfId="6" applyFont="1" applyBorder="1" applyAlignment="1">
      <alignment horizontal="right"/>
    </xf>
    <xf numFmtId="0" fontId="50" fillId="0" borderId="55" xfId="6" applyFont="1" applyBorder="1"/>
    <xf numFmtId="0" fontId="63" fillId="0" borderId="1" xfId="6" applyBorder="1" applyAlignment="1"/>
    <xf numFmtId="0" fontId="71" fillId="0" borderId="11" xfId="6" applyFont="1" applyBorder="1" applyAlignment="1">
      <alignment vertical="top"/>
    </xf>
    <xf numFmtId="0" fontId="73" fillId="0" borderId="6" xfId="6" applyFont="1" applyBorder="1" applyAlignment="1">
      <alignment vertical="top"/>
    </xf>
    <xf numFmtId="0" fontId="74" fillId="0" borderId="71" xfId="6" applyFont="1" applyBorder="1"/>
    <xf numFmtId="0" fontId="54" fillId="0" borderId="57" xfId="6" applyFont="1" applyBorder="1"/>
    <xf numFmtId="0" fontId="71" fillId="0" borderId="4" xfId="6" applyFont="1" applyBorder="1" applyAlignment="1">
      <alignment vertical="top"/>
    </xf>
    <xf numFmtId="0" fontId="50" fillId="0" borderId="71" xfId="6" applyFont="1" applyBorder="1" applyAlignment="1">
      <alignment vertical="center"/>
    </xf>
    <xf numFmtId="0" fontId="54" fillId="0" borderId="71" xfId="6" applyFont="1" applyBorder="1" applyAlignment="1">
      <alignment vertical="center"/>
    </xf>
    <xf numFmtId="0" fontId="54" fillId="0" borderId="57" xfId="6" applyFont="1" applyBorder="1" applyAlignment="1">
      <alignment vertical="center"/>
    </xf>
    <xf numFmtId="0" fontId="50" fillId="0" borderId="57" xfId="6" applyFont="1" applyBorder="1"/>
    <xf numFmtId="0" fontId="71" fillId="0" borderId="1" xfId="6" applyFont="1" applyBorder="1" applyAlignment="1">
      <alignment vertical="top"/>
    </xf>
    <xf numFmtId="0" fontId="71" fillId="0" borderId="0" xfId="6" applyFont="1" applyBorder="1" applyAlignment="1">
      <alignment vertical="top"/>
    </xf>
    <xf numFmtId="0" fontId="63" fillId="0" borderId="0" xfId="6" applyAlignment="1">
      <alignment vertical="top"/>
    </xf>
    <xf numFmtId="0" fontId="63" fillId="0" borderId="61" xfId="6" applyBorder="1" applyAlignment="1">
      <alignment vertical="top"/>
    </xf>
    <xf numFmtId="0" fontId="71" fillId="0" borderId="1" xfId="6" applyFont="1" applyBorder="1"/>
    <xf numFmtId="0" fontId="71" fillId="0" borderId="0" xfId="6" applyFont="1"/>
    <xf numFmtId="0" fontId="71" fillId="0" borderId="71" xfId="6" applyFont="1" applyBorder="1"/>
    <xf numFmtId="0" fontId="71" fillId="0" borderId="57" xfId="6" applyFont="1" applyBorder="1"/>
    <xf numFmtId="0" fontId="71" fillId="0" borderId="61" xfId="6" applyFont="1" applyBorder="1"/>
    <xf numFmtId="49" fontId="54" fillId="0" borderId="64" xfId="6" applyNumberFormat="1" applyFont="1" applyBorder="1"/>
    <xf numFmtId="0" fontId="50" fillId="0" borderId="65" xfId="6" applyFont="1" applyBorder="1"/>
    <xf numFmtId="0" fontId="71" fillId="0" borderId="65" xfId="6" applyFont="1" applyBorder="1"/>
    <xf numFmtId="0" fontId="71" fillId="0" borderId="66" xfId="6" applyFont="1" applyBorder="1"/>
    <xf numFmtId="0" fontId="48" fillId="0" borderId="0" xfId="6" applyFont="1"/>
    <xf numFmtId="0" fontId="72" fillId="0" borderId="0" xfId="6" applyFont="1"/>
    <xf numFmtId="0" fontId="72" fillId="0" borderId="1" xfId="6" applyFont="1" applyBorder="1" applyAlignment="1">
      <alignment vertical="top"/>
    </xf>
    <xf numFmtId="0" fontId="72" fillId="0" borderId="0" xfId="6" applyFont="1" applyAlignment="1">
      <alignment vertical="top"/>
    </xf>
    <xf numFmtId="0" fontId="48" fillId="0" borderId="0" xfId="6" applyFont="1" applyAlignment="1">
      <alignment vertical="top"/>
    </xf>
    <xf numFmtId="0" fontId="72" fillId="0" borderId="1" xfId="6" applyFont="1" applyBorder="1"/>
    <xf numFmtId="0" fontId="48" fillId="0" borderId="71" xfId="6" applyFont="1" applyBorder="1"/>
    <xf numFmtId="0" fontId="48" fillId="0" borderId="57" xfId="6" applyFont="1" applyBorder="1"/>
    <xf numFmtId="0" fontId="54" fillId="0" borderId="65" xfId="6" applyFont="1" applyBorder="1"/>
    <xf numFmtId="0" fontId="54" fillId="0" borderId="66" xfId="6" applyFont="1" applyBorder="1"/>
    <xf numFmtId="0" fontId="72" fillId="0" borderId="61" xfId="6" applyFont="1" applyBorder="1" applyAlignment="1">
      <alignment vertical="top"/>
    </xf>
    <xf numFmtId="0" fontId="72" fillId="0" borderId="11" xfId="6" applyFont="1" applyBorder="1" applyAlignment="1">
      <alignment vertical="top"/>
    </xf>
    <xf numFmtId="0" fontId="54" fillId="0" borderId="55" xfId="6" applyFont="1" applyBorder="1"/>
    <xf numFmtId="0" fontId="54" fillId="0" borderId="0" xfId="6" applyFont="1"/>
    <xf numFmtId="0" fontId="50" fillId="0" borderId="0" xfId="6" applyFont="1" applyBorder="1"/>
    <xf numFmtId="0" fontId="71" fillId="0" borderId="11" xfId="6" applyFont="1" applyBorder="1" applyAlignment="1"/>
    <xf numFmtId="0" fontId="71" fillId="0" borderId="6" xfId="6" applyFont="1" applyBorder="1" applyAlignment="1"/>
    <xf numFmtId="0" fontId="72" fillId="0" borderId="61" xfId="6" applyFont="1" applyBorder="1" applyAlignment="1"/>
    <xf numFmtId="0" fontId="54" fillId="0" borderId="61" xfId="6" applyFont="1" applyBorder="1" applyAlignment="1">
      <alignment vertical="top" wrapText="1"/>
    </xf>
    <xf numFmtId="0" fontId="54" fillId="0" borderId="11" xfId="6" applyFont="1" applyBorder="1" applyAlignment="1">
      <alignment vertical="top" wrapText="1"/>
    </xf>
    <xf numFmtId="0" fontId="54" fillId="0" borderId="6" xfId="6" applyFont="1" applyBorder="1" applyAlignment="1">
      <alignment vertical="top" wrapText="1"/>
    </xf>
    <xf numFmtId="0" fontId="71" fillId="0" borderId="58" xfId="6" applyFont="1" applyBorder="1" applyAlignment="1">
      <alignment vertical="top"/>
    </xf>
    <xf numFmtId="0" fontId="54" fillId="0" borderId="57" xfId="6" applyFont="1" applyBorder="1" applyAlignment="1">
      <alignment vertical="top" wrapText="1"/>
    </xf>
    <xf numFmtId="0" fontId="54" fillId="0" borderId="71" xfId="6" applyFont="1" applyBorder="1" applyAlignment="1">
      <alignment vertical="top" wrapText="1"/>
    </xf>
    <xf numFmtId="0" fontId="71" fillId="0" borderId="64" xfId="6" applyFont="1" applyBorder="1" applyAlignment="1"/>
    <xf numFmtId="0" fontId="71" fillId="0" borderId="65" xfId="6" applyFont="1" applyBorder="1" applyAlignment="1"/>
    <xf numFmtId="0" fontId="71" fillId="0" borderId="66" xfId="6" applyFont="1" applyBorder="1" applyAlignment="1"/>
    <xf numFmtId="0" fontId="71" fillId="0" borderId="61" xfId="6" applyFont="1" applyBorder="1" applyAlignment="1"/>
    <xf numFmtId="0" fontId="71" fillId="0" borderId="6" xfId="6" applyFont="1" applyBorder="1"/>
    <xf numFmtId="0" fontId="71" fillId="0" borderId="71" xfId="6" applyFont="1" applyBorder="1" applyAlignment="1"/>
    <xf numFmtId="0" fontId="71" fillId="0" borderId="57" xfId="6" applyFont="1" applyBorder="1" applyAlignment="1"/>
    <xf numFmtId="0" fontId="63" fillId="0" borderId="66" xfId="6" applyBorder="1"/>
    <xf numFmtId="0" fontId="63" fillId="0" borderId="65" xfId="6" applyBorder="1"/>
    <xf numFmtId="0" fontId="63" fillId="0" borderId="14" xfId="6" applyBorder="1"/>
    <xf numFmtId="0" fontId="71" fillId="0" borderId="4" xfId="6" applyFont="1" applyBorder="1"/>
    <xf numFmtId="0" fontId="63" fillId="0" borderId="4" xfId="6" applyBorder="1"/>
    <xf numFmtId="0" fontId="71" fillId="0" borderId="15" xfId="6" applyFont="1" applyBorder="1"/>
    <xf numFmtId="0" fontId="63" fillId="0" borderId="15" xfId="6" applyBorder="1"/>
    <xf numFmtId="0" fontId="71" fillId="0" borderId="57" xfId="6" applyFont="1" applyBorder="1" applyAlignment="1">
      <alignment vertical="top"/>
    </xf>
    <xf numFmtId="0" fontId="71" fillId="0" borderId="64" xfId="6" applyFont="1" applyBorder="1"/>
    <xf numFmtId="0" fontId="54" fillId="0" borderId="65" xfId="6" applyFont="1" applyBorder="1" applyAlignment="1">
      <alignment vertical="top"/>
    </xf>
    <xf numFmtId="0" fontId="71" fillId="0" borderId="65" xfId="6" applyFont="1" applyBorder="1" applyAlignment="1">
      <alignment vertical="top"/>
    </xf>
    <xf numFmtId="0" fontId="54" fillId="0" borderId="0" xfId="6" applyFont="1" applyBorder="1" applyAlignment="1">
      <alignment horizontal="center" vertical="top"/>
    </xf>
    <xf numFmtId="8" fontId="34" fillId="16" borderId="4" xfId="6" applyNumberFormat="1" applyFont="1" applyFill="1" applyBorder="1"/>
    <xf numFmtId="8" fontId="34" fillId="3" borderId="4" xfId="6" applyNumberFormat="1" applyFont="1" applyFill="1" applyBorder="1" applyProtection="1">
      <protection locked="0"/>
    </xf>
    <xf numFmtId="8" fontId="34" fillId="16" borderId="2" xfId="6" applyNumberFormat="1" applyFont="1" applyFill="1" applyBorder="1"/>
    <xf numFmtId="8" fontId="34" fillId="3" borderId="2" xfId="6" applyNumberFormat="1" applyFont="1" applyFill="1" applyBorder="1" applyProtection="1">
      <protection locked="0"/>
    </xf>
    <xf numFmtId="8" fontId="34" fillId="16" borderId="14" xfId="6" applyNumberFormat="1" applyFont="1" applyFill="1" applyBorder="1"/>
    <xf numFmtId="8" fontId="34" fillId="3" borderId="66" xfId="6" applyNumberFormat="1" applyFont="1" applyFill="1" applyBorder="1" applyProtection="1">
      <protection locked="0"/>
    </xf>
    <xf numFmtId="8" fontId="34" fillId="3" borderId="78" xfId="6" applyNumberFormat="1" applyFont="1" applyFill="1" applyBorder="1" applyProtection="1">
      <protection locked="0"/>
    </xf>
    <xf numFmtId="8" fontId="34" fillId="16" borderId="70" xfId="6" applyNumberFormat="1" applyFont="1" applyFill="1" applyBorder="1"/>
    <xf numFmtId="8" fontId="15" fillId="16" borderId="0" xfId="6" applyNumberFormat="1" applyFont="1" applyFill="1" applyBorder="1"/>
    <xf numFmtId="8" fontId="15" fillId="16" borderId="0" xfId="6" applyNumberFormat="1" applyFont="1" applyFill="1" applyBorder="1" applyAlignment="1">
      <alignment vertical="center"/>
    </xf>
    <xf numFmtId="0" fontId="45" fillId="19" borderId="80" xfId="6" applyFont="1" applyFill="1" applyBorder="1" applyAlignment="1">
      <alignment horizontal="center"/>
    </xf>
    <xf numFmtId="8" fontId="34" fillId="19" borderId="4" xfId="6" applyNumberFormat="1" applyFont="1" applyFill="1" applyBorder="1"/>
    <xf numFmtId="8" fontId="34" fillId="19" borderId="2" xfId="6" applyNumberFormat="1" applyFont="1" applyFill="1" applyBorder="1"/>
    <xf numFmtId="8" fontId="34" fillId="19" borderId="14" xfId="6" applyNumberFormat="1" applyFont="1" applyFill="1" applyBorder="1"/>
    <xf numFmtId="8" fontId="34" fillId="0" borderId="4" xfId="6" applyNumberFormat="1" applyFont="1" applyFill="1" applyBorder="1"/>
    <xf numFmtId="8" fontId="34" fillId="0" borderId="78" xfId="6" applyNumberFormat="1" applyFont="1" applyFill="1" applyBorder="1"/>
    <xf numFmtId="8" fontId="34" fillId="19" borderId="70" xfId="6" applyNumberFormat="1" applyFont="1" applyFill="1" applyBorder="1"/>
    <xf numFmtId="49" fontId="48" fillId="0" borderId="58" xfId="6" applyNumberFormat="1" applyFont="1" applyBorder="1" applyAlignment="1">
      <alignment horizontal="right" vertical="center"/>
    </xf>
    <xf numFmtId="0" fontId="4" fillId="0" borderId="5" xfId="0" applyFont="1" applyBorder="1" applyAlignment="1">
      <alignment horizontal="center"/>
    </xf>
    <xf numFmtId="8" fontId="15" fillId="0" borderId="0" xfId="6" applyNumberFormat="1" applyFont="1" applyFill="1"/>
    <xf numFmtId="8" fontId="15" fillId="0" borderId="0" xfId="6" applyNumberFormat="1" applyFont="1" applyFill="1" applyAlignment="1">
      <alignment vertical="center"/>
    </xf>
    <xf numFmtId="0" fontId="77" fillId="16" borderId="83" xfId="0" applyFont="1" applyFill="1" applyBorder="1" applyAlignment="1">
      <alignment horizontal="center" vertical="center"/>
    </xf>
    <xf numFmtId="0" fontId="77" fillId="16" borderId="78" xfId="0" applyFont="1" applyFill="1" applyBorder="1" applyAlignment="1">
      <alignment horizontal="center" vertical="center"/>
    </xf>
    <xf numFmtId="14" fontId="34" fillId="3" borderId="4" xfId="6" applyNumberFormat="1" applyFont="1" applyFill="1" applyBorder="1" applyAlignment="1" applyProtection="1">
      <alignment horizontal="center"/>
      <protection locked="0"/>
    </xf>
    <xf numFmtId="14" fontId="34" fillId="3" borderId="77" xfId="6" applyNumberFormat="1" applyFont="1" applyFill="1" applyBorder="1" applyAlignment="1" applyProtection="1">
      <alignment horizontal="center"/>
      <protection locked="0"/>
    </xf>
    <xf numFmtId="14" fontId="34" fillId="3" borderId="2" xfId="6" applyNumberFormat="1" applyFont="1" applyFill="1" applyBorder="1" applyAlignment="1" applyProtection="1">
      <alignment horizontal="center"/>
      <protection locked="0"/>
    </xf>
    <xf numFmtId="14" fontId="34" fillId="3" borderId="79" xfId="6" applyNumberFormat="1" applyFont="1" applyFill="1" applyBorder="1" applyAlignment="1" applyProtection="1">
      <alignment horizontal="center"/>
      <protection locked="0"/>
    </xf>
    <xf numFmtId="14" fontId="34" fillId="0" borderId="4" xfId="6" applyNumberFormat="1" applyFont="1" applyFill="1" applyBorder="1" applyAlignment="1">
      <alignment horizontal="center"/>
    </xf>
    <xf numFmtId="14" fontId="34" fillId="0" borderId="84" xfId="6" applyNumberFormat="1" applyFont="1" applyFill="1" applyBorder="1" applyAlignment="1">
      <alignment horizontal="center"/>
    </xf>
    <xf numFmtId="14" fontId="34" fillId="0" borderId="77" xfId="6" applyNumberFormat="1" applyFont="1" applyFill="1" applyBorder="1" applyAlignment="1">
      <alignment horizontal="center"/>
    </xf>
    <xf numFmtId="0" fontId="19" fillId="16" borderId="10" xfId="6" applyFont="1" applyFill="1" applyBorder="1" applyAlignment="1">
      <alignment horizontal="center"/>
    </xf>
    <xf numFmtId="0" fontId="19" fillId="16" borderId="82" xfId="6" applyFont="1" applyFill="1" applyBorder="1" applyAlignment="1">
      <alignment horizontal="center"/>
    </xf>
    <xf numFmtId="0" fontId="4" fillId="0" borderId="5" xfId="0" applyFont="1" applyBorder="1" applyAlignment="1">
      <alignment horizontal="center"/>
    </xf>
    <xf numFmtId="0" fontId="79" fillId="0" borderId="0" xfId="0" applyFont="1"/>
    <xf numFmtId="0" fontId="5" fillId="15" borderId="2" xfId="1" applyFont="1" applyFill="1" applyBorder="1" applyAlignment="1">
      <alignment horizontal="center" vertical="center"/>
    </xf>
    <xf numFmtId="0" fontId="4" fillId="0" borderId="5" xfId="0" applyFont="1" applyBorder="1" applyAlignment="1"/>
    <xf numFmtId="0" fontId="85" fillId="0" borderId="0" xfId="0" applyFont="1" applyAlignment="1">
      <alignment horizontal="center" vertical="center"/>
    </xf>
    <xf numFmtId="0" fontId="0" fillId="0" borderId="0" xfId="0" applyProtection="1">
      <protection locked="0"/>
    </xf>
    <xf numFmtId="0" fontId="0" fillId="0" borderId="0" xfId="0" applyAlignment="1"/>
    <xf numFmtId="0" fontId="0" fillId="0" borderId="0" xfId="0" applyAlignment="1" applyProtection="1">
      <protection locked="0"/>
    </xf>
    <xf numFmtId="0" fontId="28" fillId="3" borderId="0" xfId="6" applyFont="1" applyFill="1" applyAlignment="1">
      <alignment vertical="center" wrapText="1"/>
    </xf>
    <xf numFmtId="0" fontId="63" fillId="3" borderId="0" xfId="6" applyFill="1"/>
    <xf numFmtId="0" fontId="89" fillId="0" borderId="0" xfId="1" applyFont="1" applyAlignment="1" applyProtection="1"/>
    <xf numFmtId="0" fontId="3" fillId="0" borderId="11" xfId="0" applyFont="1" applyBorder="1" applyAlignment="1" applyProtection="1">
      <alignment horizontal="left"/>
    </xf>
    <xf numFmtId="0" fontId="3" fillId="0" borderId="6" xfId="0" applyFont="1" applyBorder="1" applyProtection="1"/>
    <xf numFmtId="0" fontId="3" fillId="0" borderId="6" xfId="0" applyFont="1" applyBorder="1" applyAlignment="1" applyProtection="1">
      <alignment horizontal="right"/>
    </xf>
    <xf numFmtId="14" fontId="3" fillId="3" borderId="10" xfId="0" applyNumberFormat="1" applyFont="1" applyFill="1" applyBorder="1" applyAlignment="1" applyProtection="1">
      <alignment horizontal="right"/>
      <protection hidden="1"/>
    </xf>
    <xf numFmtId="0" fontId="3" fillId="0" borderId="10" xfId="0" applyFont="1" applyBorder="1" applyAlignment="1" applyProtection="1">
      <alignment horizontal="center"/>
    </xf>
    <xf numFmtId="14" fontId="3" fillId="3" borderId="10" xfId="0" applyNumberFormat="1" applyFont="1" applyFill="1" applyBorder="1" applyAlignment="1" applyProtection="1">
      <alignment horizontal="left"/>
      <protection hidden="1"/>
    </xf>
    <xf numFmtId="0" fontId="3" fillId="0" borderId="0" xfId="0" applyFont="1" applyProtection="1"/>
    <xf numFmtId="0" fontId="3" fillId="0" borderId="12" xfId="0" applyFont="1" applyBorder="1" applyProtection="1"/>
    <xf numFmtId="0" fontId="3" fillId="0" borderId="5" xfId="0" applyFont="1" applyBorder="1" applyProtection="1"/>
    <xf numFmtId="0" fontId="3" fillId="0" borderId="8" xfId="0" applyFont="1" applyBorder="1" applyProtection="1"/>
    <xf numFmtId="0" fontId="3" fillId="0" borderId="13" xfId="0" applyFont="1" applyBorder="1" applyProtection="1"/>
    <xf numFmtId="0" fontId="3" fillId="0" borderId="7" xfId="0" applyFont="1" applyBorder="1" applyProtection="1"/>
    <xf numFmtId="0" fontId="3" fillId="0" borderId="9" xfId="0" applyFont="1" applyBorder="1" applyProtection="1"/>
    <xf numFmtId="0" fontId="3" fillId="0" borderId="3" xfId="0" applyFont="1" applyBorder="1" applyProtection="1"/>
    <xf numFmtId="0" fontId="3" fillId="0" borderId="4" xfId="0" applyFont="1" applyBorder="1" applyProtection="1"/>
    <xf numFmtId="0" fontId="3" fillId="0" borderId="2" xfId="0" applyFont="1" applyBorder="1" applyProtection="1"/>
    <xf numFmtId="0" fontId="3" fillId="2" borderId="2" xfId="0" applyFont="1" applyFill="1" applyBorder="1" applyProtection="1"/>
    <xf numFmtId="0" fontId="11" fillId="0" borderId="0" xfId="1" applyFont="1" applyAlignment="1" applyProtection="1">
      <alignment horizontal="center" vertical="center"/>
    </xf>
    <xf numFmtId="0" fontId="85" fillId="0" borderId="0" xfId="0" applyFont="1" applyAlignment="1" applyProtection="1">
      <alignment horizontal="center" vertical="center"/>
    </xf>
    <xf numFmtId="14" fontId="3" fillId="0" borderId="10" xfId="0" applyNumberFormat="1" applyFont="1" applyBorder="1" applyAlignment="1" applyProtection="1">
      <alignment horizontal="right"/>
    </xf>
    <xf numFmtId="14" fontId="3" fillId="0" borderId="10" xfId="0" applyNumberFormat="1" applyFont="1" applyBorder="1" applyAlignment="1" applyProtection="1">
      <alignment horizontal="left"/>
    </xf>
    <xf numFmtId="8" fontId="3" fillId="0" borderId="4" xfId="0" applyNumberFormat="1" applyFont="1" applyBorder="1" applyProtection="1"/>
    <xf numFmtId="8" fontId="3" fillId="2" borderId="4" xfId="0" applyNumberFormat="1" applyFont="1" applyFill="1" applyBorder="1" applyProtection="1"/>
    <xf numFmtId="8" fontId="3" fillId="0" borderId="2" xfId="0" applyNumberFormat="1" applyFont="1" applyBorder="1" applyProtection="1"/>
    <xf numFmtId="8" fontId="3" fillId="2" borderId="2" xfId="0" applyNumberFormat="1" applyFont="1" applyFill="1" applyBorder="1" applyProtection="1"/>
    <xf numFmtId="14" fontId="0" fillId="0" borderId="0" xfId="0" applyNumberFormat="1" applyProtection="1"/>
    <xf numFmtId="14" fontId="79" fillId="0" borderId="0" xfId="0" applyNumberFormat="1" applyFont="1" applyProtection="1"/>
    <xf numFmtId="38" fontId="79" fillId="0" borderId="0" xfId="0" applyNumberFormat="1" applyFont="1" applyProtection="1"/>
    <xf numFmtId="0" fontId="79" fillId="0" borderId="0" xfId="0" applyFont="1" applyProtection="1"/>
    <xf numFmtId="8" fontId="24" fillId="12" borderId="21" xfId="2" applyNumberFormat="1" applyFont="1" applyFill="1" applyBorder="1" applyAlignment="1" applyProtection="1">
      <alignment horizontal="center" vertical="center"/>
      <protection locked="0"/>
    </xf>
    <xf numFmtId="8" fontId="24" fillId="12" borderId="21" xfId="2" applyNumberFormat="1" applyFont="1" applyFill="1" applyBorder="1" applyAlignment="1" applyProtection="1">
      <alignment horizontal="center" vertical="center"/>
      <protection hidden="1"/>
    </xf>
    <xf numFmtId="8" fontId="0" fillId="10" borderId="0" xfId="0" applyNumberFormat="1" applyFill="1" applyAlignment="1" applyProtection="1">
      <alignment horizontal="left"/>
      <protection hidden="1"/>
    </xf>
    <xf numFmtId="40" fontId="3" fillId="0" borderId="4" xfId="0" applyNumberFormat="1" applyFont="1" applyBorder="1" applyProtection="1">
      <protection hidden="1"/>
    </xf>
    <xf numFmtId="40" fontId="3" fillId="2" borderId="4" xfId="0" applyNumberFormat="1" applyFont="1" applyFill="1" applyBorder="1" applyProtection="1">
      <protection hidden="1"/>
    </xf>
    <xf numFmtId="40" fontId="3" fillId="0" borderId="2" xfId="0" applyNumberFormat="1" applyFont="1" applyBorder="1" applyProtection="1">
      <protection hidden="1"/>
    </xf>
    <xf numFmtId="40" fontId="3" fillId="2" borderId="2" xfId="0" applyNumberFormat="1" applyFont="1" applyFill="1" applyBorder="1" applyProtection="1">
      <protection hidden="1"/>
    </xf>
    <xf numFmtId="0" fontId="3" fillId="0" borderId="0" xfId="0" applyFont="1" applyProtection="1">
      <protection hidden="1"/>
    </xf>
    <xf numFmtId="0" fontId="18" fillId="0" borderId="0" xfId="0" applyFont="1" applyAlignment="1" applyProtection="1">
      <alignment horizontal="left" vertical="center"/>
      <protection hidden="1"/>
    </xf>
    <xf numFmtId="0" fontId="18" fillId="0" borderId="0" xfId="0" applyFont="1" applyAlignment="1" applyProtection="1">
      <alignment vertical="top"/>
      <protection hidden="1"/>
    </xf>
    <xf numFmtId="0" fontId="28" fillId="11" borderId="0" xfId="2" applyFont="1" applyFill="1" applyBorder="1" applyAlignment="1">
      <alignment horizontal="center" wrapText="1"/>
    </xf>
    <xf numFmtId="0" fontId="28" fillId="11" borderId="20" xfId="2" applyFont="1" applyFill="1" applyBorder="1" applyAlignment="1">
      <alignment horizontal="center" wrapText="1"/>
    </xf>
    <xf numFmtId="0" fontId="29" fillId="11" borderId="0" xfId="2" applyFont="1" applyFill="1" applyBorder="1" applyAlignment="1" applyProtection="1">
      <alignment horizontal="center" wrapText="1"/>
      <protection locked="0"/>
    </xf>
    <xf numFmtId="0" fontId="29" fillId="11" borderId="20" xfId="2" applyFont="1" applyFill="1" applyBorder="1" applyAlignment="1" applyProtection="1">
      <alignment horizontal="center" wrapText="1"/>
      <protection locked="0"/>
    </xf>
    <xf numFmtId="0" fontId="93" fillId="0" borderId="0" xfId="1" applyFont="1" applyAlignment="1" applyProtection="1">
      <alignment horizontal="center" vertical="center"/>
      <protection locked="0"/>
    </xf>
    <xf numFmtId="38" fontId="32" fillId="2" borderId="25" xfId="0" applyNumberFormat="1" applyFont="1" applyFill="1" applyBorder="1" applyAlignment="1">
      <alignment horizontal="center" vertical="center" wrapText="1"/>
    </xf>
    <xf numFmtId="38" fontId="32" fillId="2" borderId="26" xfId="0" applyNumberFormat="1" applyFont="1" applyFill="1" applyBorder="1" applyAlignment="1">
      <alignment horizontal="center" vertical="center" wrapText="1"/>
    </xf>
    <xf numFmtId="38" fontId="32" fillId="2" borderId="27" xfId="0" applyNumberFormat="1" applyFont="1" applyFill="1" applyBorder="1" applyAlignment="1">
      <alignment horizontal="center" vertical="center" wrapText="1"/>
    </xf>
    <xf numFmtId="38" fontId="32" fillId="2" borderId="28" xfId="0" applyNumberFormat="1" applyFont="1" applyFill="1" applyBorder="1" applyAlignment="1">
      <alignment horizontal="center" vertical="center" wrapText="1"/>
    </xf>
    <xf numFmtId="38" fontId="32" fillId="2" borderId="0" xfId="0" applyNumberFormat="1" applyFont="1" applyFill="1" applyBorder="1" applyAlignment="1">
      <alignment horizontal="center" vertical="center" wrapText="1"/>
    </xf>
    <xf numFmtId="38" fontId="32" fillId="2" borderId="29" xfId="0" applyNumberFormat="1" applyFont="1" applyFill="1" applyBorder="1" applyAlignment="1">
      <alignment horizontal="center" vertical="center" wrapText="1"/>
    </xf>
    <xf numFmtId="38" fontId="32" fillId="2" borderId="30" xfId="0" applyNumberFormat="1" applyFont="1" applyFill="1" applyBorder="1" applyAlignment="1">
      <alignment horizontal="center" vertical="center" wrapText="1"/>
    </xf>
    <xf numFmtId="38" fontId="32" fillId="2" borderId="7" xfId="0" applyNumberFormat="1" applyFont="1" applyFill="1" applyBorder="1" applyAlignment="1">
      <alignment horizontal="center" vertical="center" wrapText="1"/>
    </xf>
    <xf numFmtId="38" fontId="32" fillId="2" borderId="31" xfId="0" applyNumberFormat="1" applyFont="1" applyFill="1" applyBorder="1" applyAlignment="1">
      <alignment horizontal="center" vertical="center" wrapText="1"/>
    </xf>
    <xf numFmtId="0" fontId="16" fillId="0" borderId="14" xfId="0" applyFont="1" applyBorder="1" applyAlignment="1">
      <alignment horizontal="left" vertical="center" wrapText="1"/>
    </xf>
    <xf numFmtId="0" fontId="16" fillId="0" borderId="15" xfId="0" applyFont="1" applyBorder="1" applyAlignment="1">
      <alignment horizontal="left" vertical="center" wrapText="1"/>
    </xf>
    <xf numFmtId="0" fontId="0" fillId="0" borderId="4" xfId="0" applyBorder="1" applyAlignment="1">
      <alignment horizontal="left" vertical="center" wrapText="1"/>
    </xf>
    <xf numFmtId="0" fontId="20" fillId="0" borderId="6" xfId="1" applyFont="1" applyBorder="1" applyAlignment="1" applyProtection="1">
      <alignment horizontal="left" vertical="center" wrapText="1"/>
    </xf>
    <xf numFmtId="0" fontId="21" fillId="0" borderId="0" xfId="0" applyFont="1" applyAlignment="1" applyProtection="1">
      <alignment horizontal="left" vertical="center" wrapText="1"/>
    </xf>
    <xf numFmtId="0" fontId="16" fillId="0" borderId="2" xfId="0" applyFont="1" applyBorder="1" applyAlignment="1">
      <alignment horizontal="left" vertical="center" wrapText="1"/>
    </xf>
    <xf numFmtId="0" fontId="0" fillId="0" borderId="2" xfId="0" applyBorder="1" applyAlignment="1">
      <alignment horizontal="left" vertical="center" wrapText="1"/>
    </xf>
    <xf numFmtId="0" fontId="16" fillId="0" borderId="2" xfId="0" applyNumberFormat="1" applyFont="1" applyBorder="1" applyAlignment="1">
      <alignment horizontal="left" vertical="center" wrapText="1"/>
    </xf>
    <xf numFmtId="0" fontId="0" fillId="0" borderId="15" xfId="0" applyBorder="1" applyAlignment="1">
      <alignment horizontal="left"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12" fillId="0" borderId="1" xfId="0" applyFont="1" applyBorder="1" applyAlignment="1">
      <alignment horizontal="center" vertical="center"/>
    </xf>
    <xf numFmtId="0" fontId="1" fillId="0" borderId="0" xfId="0" applyFont="1" applyAlignment="1">
      <alignment horizontal="center" vertical="center"/>
    </xf>
    <xf numFmtId="0" fontId="4" fillId="0" borderId="5" xfId="0" applyFont="1" applyBorder="1" applyAlignment="1">
      <alignment horizontal="center"/>
    </xf>
    <xf numFmtId="0" fontId="1" fillId="0" borderId="5" xfId="0" applyFont="1" applyBorder="1" applyAlignment="1">
      <alignment horizontal="center"/>
    </xf>
    <xf numFmtId="0" fontId="13" fillId="0" borderId="6" xfId="0" applyFont="1" applyBorder="1" applyAlignment="1" applyProtection="1">
      <alignment horizontal="left" vertical="center" wrapText="1"/>
      <protection hidden="1"/>
    </xf>
    <xf numFmtId="0" fontId="30" fillId="0" borderId="6" xfId="0" applyFont="1" applyBorder="1" applyAlignment="1" applyProtection="1">
      <alignment horizontal="left" vertical="center" wrapText="1"/>
      <protection hidden="1"/>
    </xf>
    <xf numFmtId="0" fontId="90" fillId="0" borderId="0" xfId="1" applyFont="1" applyAlignment="1">
      <alignment horizontal="center" vertical="center"/>
    </xf>
    <xf numFmtId="0" fontId="9" fillId="4" borderId="0" xfId="0" applyFont="1" applyFill="1" applyAlignment="1">
      <alignment horizontal="center" vertical="center"/>
    </xf>
    <xf numFmtId="0" fontId="10" fillId="4" borderId="0" xfId="0" applyFont="1" applyFill="1" applyAlignment="1">
      <alignment horizontal="center" vertical="center"/>
    </xf>
    <xf numFmtId="0" fontId="11" fillId="0" borderId="0" xfId="1" applyFont="1" applyAlignment="1">
      <alignment horizontal="center" vertical="center"/>
    </xf>
    <xf numFmtId="0" fontId="12" fillId="0" borderId="1" xfId="0" applyFont="1" applyBorder="1" applyAlignment="1" applyProtection="1">
      <alignment horizontal="center" vertical="center"/>
      <protection hidden="1"/>
    </xf>
    <xf numFmtId="0" fontId="1" fillId="0" borderId="0" xfId="0" applyFont="1" applyAlignment="1" applyProtection="1">
      <alignment horizontal="center" vertical="center"/>
      <protection hidden="1"/>
    </xf>
    <xf numFmtId="40" fontId="12" fillId="0" borderId="1" xfId="0" applyNumberFormat="1" applyFont="1" applyBorder="1" applyAlignment="1" applyProtection="1">
      <alignment horizontal="center" vertical="center"/>
      <protection hidden="1"/>
    </xf>
    <xf numFmtId="40" fontId="1" fillId="0" borderId="0" xfId="0" applyNumberFormat="1" applyFont="1" applyAlignment="1" applyProtection="1">
      <alignment horizontal="center" vertical="center"/>
      <protection hidden="1"/>
    </xf>
    <xf numFmtId="0" fontId="84" fillId="0" borderId="0" xfId="0" applyFont="1" applyAlignment="1">
      <alignment horizontal="center" vertical="center"/>
    </xf>
    <xf numFmtId="0" fontId="9" fillId="5" borderId="0" xfId="0" applyFont="1" applyFill="1" applyAlignment="1">
      <alignment horizontal="center" vertical="center"/>
    </xf>
    <xf numFmtId="0" fontId="10" fillId="5" borderId="0" xfId="0" applyFont="1" applyFill="1" applyAlignment="1">
      <alignment horizontal="center" vertical="center"/>
    </xf>
    <xf numFmtId="0" fontId="5" fillId="0" borderId="6" xfId="0" applyFont="1" applyBorder="1" applyAlignment="1" applyProtection="1">
      <alignment horizontal="left" vertical="center" wrapText="1"/>
      <protection hidden="1"/>
    </xf>
    <xf numFmtId="0" fontId="6" fillId="0" borderId="6" xfId="0" applyFont="1" applyBorder="1" applyAlignment="1" applyProtection="1">
      <alignment horizontal="left" vertical="center" wrapText="1"/>
      <protection hidden="1"/>
    </xf>
    <xf numFmtId="0" fontId="9" fillId="6" borderId="0" xfId="0" applyFont="1" applyFill="1" applyAlignment="1">
      <alignment horizontal="center" vertical="center"/>
    </xf>
    <xf numFmtId="0" fontId="10" fillId="6" borderId="0" xfId="0" applyFont="1" applyFill="1" applyAlignment="1">
      <alignment horizontal="center" vertical="center"/>
    </xf>
    <xf numFmtId="0" fontId="9" fillId="7" borderId="0" xfId="0" applyFont="1" applyFill="1" applyAlignment="1">
      <alignment horizontal="center" vertical="center"/>
    </xf>
    <xf numFmtId="0" fontId="10" fillId="7" borderId="0" xfId="0" applyFont="1" applyFill="1" applyAlignment="1">
      <alignment horizontal="center" vertical="center"/>
    </xf>
    <xf numFmtId="0" fontId="9" fillId="8" borderId="0" xfId="0" applyFont="1" applyFill="1" applyAlignment="1">
      <alignment horizontal="center" vertical="center"/>
    </xf>
    <xf numFmtId="0" fontId="10" fillId="8" borderId="0" xfId="0" applyFont="1" applyFill="1" applyAlignment="1">
      <alignment horizontal="center" vertical="center"/>
    </xf>
    <xf numFmtId="0" fontId="4" fillId="0" borderId="5" xfId="0" applyFont="1" applyBorder="1" applyAlignment="1" applyProtection="1">
      <alignment horizontal="center"/>
    </xf>
    <xf numFmtId="0" fontId="1" fillId="0" borderId="5" xfId="0" applyFont="1" applyBorder="1" applyAlignment="1" applyProtection="1">
      <alignment horizontal="center"/>
    </xf>
    <xf numFmtId="0" fontId="5" fillId="0" borderId="0" xfId="0" applyFont="1" applyAlignment="1" applyProtection="1">
      <alignment horizontal="center" vertical="center" wrapText="1"/>
    </xf>
    <xf numFmtId="0" fontId="6" fillId="0" borderId="0" xfId="0" applyFont="1" applyAlignment="1" applyProtection="1">
      <alignment horizontal="center" vertical="center" wrapText="1"/>
    </xf>
    <xf numFmtId="0" fontId="12" fillId="0" borderId="1" xfId="0" applyFont="1" applyBorder="1" applyAlignment="1" applyProtection="1">
      <alignment horizontal="center" vertical="center"/>
    </xf>
    <xf numFmtId="0" fontId="1" fillId="0" borderId="0" xfId="0" applyFont="1" applyAlignment="1" applyProtection="1">
      <alignment horizontal="center" vertical="center"/>
    </xf>
    <xf numFmtId="0" fontId="13" fillId="0" borderId="6" xfId="0" applyFont="1" applyBorder="1" applyAlignment="1" applyProtection="1">
      <alignment horizontal="left" vertical="center" wrapText="1"/>
    </xf>
    <xf numFmtId="0" fontId="6" fillId="0" borderId="6" xfId="0" applyFont="1" applyBorder="1" applyAlignment="1" applyProtection="1">
      <alignment horizontal="left" vertical="center" wrapText="1"/>
    </xf>
    <xf numFmtId="0" fontId="8" fillId="0" borderId="0" xfId="1" applyFont="1" applyAlignment="1" applyProtection="1">
      <alignment horizontal="center" vertical="center"/>
    </xf>
    <xf numFmtId="0" fontId="9" fillId="0" borderId="0" xfId="0" applyFont="1" applyAlignment="1" applyProtection="1">
      <alignment horizontal="center" vertical="center"/>
    </xf>
    <xf numFmtId="0" fontId="10" fillId="0" borderId="0" xfId="0" applyFont="1" applyAlignment="1" applyProtection="1">
      <alignment horizontal="center" vertical="center"/>
    </xf>
    <xf numFmtId="0" fontId="11" fillId="0" borderId="0" xfId="1" applyFont="1" applyAlignment="1" applyProtection="1">
      <alignment horizontal="center" vertical="center"/>
    </xf>
    <xf numFmtId="40" fontId="12" fillId="0" borderId="1" xfId="0" applyNumberFormat="1" applyFont="1" applyBorder="1" applyAlignment="1" applyProtection="1">
      <alignment horizontal="center" vertical="center"/>
    </xf>
    <xf numFmtId="0" fontId="5" fillId="0" borderId="0" xfId="0" applyFont="1" applyAlignment="1" applyProtection="1">
      <alignment horizontal="left" vertical="center" wrapText="1"/>
    </xf>
    <xf numFmtId="0" fontId="6" fillId="0" borderId="0" xfId="0" applyFont="1" applyAlignment="1" applyProtection="1">
      <alignment horizontal="left" vertical="center" wrapText="1"/>
    </xf>
    <xf numFmtId="0" fontId="19" fillId="13" borderId="0" xfId="4" applyFill="1" applyProtection="1"/>
    <xf numFmtId="0" fontId="48" fillId="13" borderId="0" xfId="4" applyFont="1" applyFill="1" applyBorder="1" applyAlignment="1" applyProtection="1">
      <alignment vertical="top"/>
    </xf>
    <xf numFmtId="0" fontId="19" fillId="13" borderId="0" xfId="4" applyFill="1" applyBorder="1" applyAlignment="1" applyProtection="1">
      <alignment vertical="top"/>
    </xf>
    <xf numFmtId="0" fontId="48" fillId="13" borderId="0" xfId="4" applyFont="1" applyFill="1" applyBorder="1" applyAlignment="1" applyProtection="1">
      <alignment horizontal="center" vertical="top"/>
    </xf>
    <xf numFmtId="0" fontId="19" fillId="13" borderId="0" xfId="4" applyFill="1" applyBorder="1" applyAlignment="1" applyProtection="1">
      <alignment horizontal="center" vertical="top"/>
    </xf>
    <xf numFmtId="0" fontId="49" fillId="13" borderId="0" xfId="4" applyFont="1" applyFill="1" applyBorder="1" applyAlignment="1" applyProtection="1">
      <alignment vertical="top"/>
    </xf>
    <xf numFmtId="0" fontId="48" fillId="13" borderId="0" xfId="4" applyFont="1" applyFill="1" applyBorder="1" applyAlignment="1" applyProtection="1">
      <alignment vertical="center"/>
    </xf>
    <xf numFmtId="0" fontId="19" fillId="13" borderId="0" xfId="4" applyFill="1" applyBorder="1" applyAlignment="1" applyProtection="1">
      <alignment vertical="center"/>
    </xf>
    <xf numFmtId="0" fontId="47" fillId="14" borderId="45" xfId="4" applyFont="1" applyFill="1" applyBorder="1" applyAlignment="1" applyProtection="1">
      <alignment wrapText="1"/>
    </xf>
    <xf numFmtId="0" fontId="47" fillId="14" borderId="46" xfId="4" applyFont="1" applyFill="1" applyBorder="1" applyAlignment="1" applyProtection="1">
      <alignment wrapText="1"/>
    </xf>
    <xf numFmtId="0" fontId="47" fillId="14" borderId="47" xfId="4" applyFont="1" applyFill="1" applyBorder="1" applyAlignment="1" applyProtection="1">
      <alignment wrapText="1"/>
    </xf>
    <xf numFmtId="0" fontId="47" fillId="14" borderId="48" xfId="4" applyFont="1" applyFill="1" applyBorder="1" applyAlignment="1" applyProtection="1">
      <alignment wrapText="1"/>
    </xf>
    <xf numFmtId="0" fontId="47" fillId="14" borderId="0" xfId="4" applyFont="1" applyFill="1" applyBorder="1" applyAlignment="1" applyProtection="1">
      <alignment wrapText="1"/>
    </xf>
    <xf numFmtId="0" fontId="47" fillId="14" borderId="49" xfId="4" applyFont="1" applyFill="1" applyBorder="1" applyAlignment="1" applyProtection="1">
      <alignment wrapText="1"/>
    </xf>
    <xf numFmtId="0" fontId="47" fillId="14" borderId="50" xfId="4" applyFont="1" applyFill="1" applyBorder="1" applyAlignment="1" applyProtection="1">
      <alignment wrapText="1"/>
    </xf>
    <xf numFmtId="0" fontId="47" fillId="14" borderId="51" xfId="4" applyFont="1" applyFill="1" applyBorder="1" applyAlignment="1" applyProtection="1">
      <alignment wrapText="1"/>
    </xf>
    <xf numFmtId="0" fontId="47" fillId="14" borderId="52" xfId="4" applyFont="1" applyFill="1" applyBorder="1" applyAlignment="1" applyProtection="1">
      <alignment wrapText="1"/>
    </xf>
    <xf numFmtId="0" fontId="48" fillId="13" borderId="0" xfId="4" applyFont="1" applyFill="1" applyBorder="1" applyAlignment="1" applyProtection="1"/>
    <xf numFmtId="0" fontId="19" fillId="13" borderId="0" xfId="4" applyFill="1" applyBorder="1" applyAlignment="1" applyProtection="1"/>
    <xf numFmtId="0" fontId="50" fillId="13" borderId="0" xfId="4" applyFont="1" applyFill="1" applyBorder="1" applyAlignment="1" applyProtection="1">
      <alignment horizontal="left" vertical="center"/>
    </xf>
    <xf numFmtId="0" fontId="19" fillId="13" borderId="0" xfId="4" applyFill="1" applyBorder="1" applyAlignment="1" applyProtection="1">
      <alignment horizontal="left" vertical="center"/>
    </xf>
    <xf numFmtId="0" fontId="19" fillId="13" borderId="0" xfId="4" applyFill="1" applyBorder="1" applyAlignment="1" applyProtection="1">
      <alignment horizontal="left"/>
    </xf>
    <xf numFmtId="6" fontId="18" fillId="13" borderId="0" xfId="4" applyNumberFormat="1" applyFont="1" applyFill="1" applyBorder="1" applyAlignment="1" applyProtection="1">
      <alignment horizontal="center" vertical="center"/>
    </xf>
    <xf numFmtId="6" fontId="51" fillId="13" borderId="0" xfId="4" applyNumberFormat="1" applyFont="1" applyFill="1" applyBorder="1" applyAlignment="1" applyProtection="1">
      <alignment horizontal="center" vertical="center"/>
    </xf>
    <xf numFmtId="0" fontId="46" fillId="13" borderId="0" xfId="4" applyFont="1" applyFill="1" applyBorder="1" applyAlignment="1" applyProtection="1">
      <alignment horizontal="left" vertical="top"/>
    </xf>
    <xf numFmtId="0" fontId="19" fillId="13" borderId="0" xfId="4" applyFill="1" applyBorder="1" applyAlignment="1" applyProtection="1">
      <alignment horizontal="left" vertical="top"/>
    </xf>
    <xf numFmtId="0" fontId="46" fillId="13" borderId="0" xfId="4" applyFont="1" applyFill="1" applyBorder="1" applyAlignment="1" applyProtection="1">
      <alignment vertical="top"/>
    </xf>
    <xf numFmtId="0" fontId="52" fillId="13" borderId="46" xfId="4" applyFont="1" applyFill="1" applyBorder="1" applyAlignment="1" applyProtection="1">
      <alignment horizontal="center" vertical="center"/>
    </xf>
    <xf numFmtId="0" fontId="53" fillId="13" borderId="0" xfId="4" applyFont="1" applyFill="1" applyBorder="1" applyAlignment="1" applyProtection="1">
      <alignment horizontal="center" vertical="top"/>
    </xf>
    <xf numFmtId="0" fontId="48" fillId="13" borderId="0" xfId="4" applyFont="1" applyFill="1" applyBorder="1" applyAlignment="1" applyProtection="1">
      <alignment horizontal="center" vertical="center"/>
    </xf>
    <xf numFmtId="0" fontId="19" fillId="13" borderId="0" xfId="4" applyFill="1" applyBorder="1" applyAlignment="1" applyProtection="1">
      <alignment horizontal="center" vertical="center"/>
    </xf>
    <xf numFmtId="0" fontId="40" fillId="13" borderId="0" xfId="4" applyFont="1" applyFill="1" applyBorder="1" applyAlignment="1" applyProtection="1">
      <alignment horizontal="right" vertical="center"/>
      <protection locked="0"/>
    </xf>
    <xf numFmtId="0" fontId="40" fillId="0" borderId="0" xfId="4" applyFont="1" applyAlignment="1" applyProtection="1">
      <alignment horizontal="right" vertical="center"/>
      <protection locked="0"/>
    </xf>
    <xf numFmtId="0" fontId="40" fillId="0" borderId="29" xfId="4" applyFont="1" applyBorder="1" applyAlignment="1" applyProtection="1">
      <alignment horizontal="right" vertical="center"/>
      <protection locked="0"/>
    </xf>
    <xf numFmtId="0" fontId="48" fillId="13" borderId="53" xfId="4" applyFont="1" applyFill="1" applyBorder="1" applyAlignment="1" applyProtection="1">
      <alignment horizontal="center" vertical="center"/>
      <protection locked="0"/>
    </xf>
    <xf numFmtId="0" fontId="48" fillId="0" borderId="5" xfId="4" applyFont="1" applyBorder="1" applyAlignment="1" applyProtection="1">
      <alignment horizontal="center" vertical="center"/>
      <protection locked="0"/>
    </xf>
    <xf numFmtId="0" fontId="46" fillId="13" borderId="54" xfId="4" applyFont="1" applyFill="1" applyBorder="1" applyAlignment="1" applyProtection="1">
      <alignment horizontal="left" vertical="top"/>
      <protection locked="0"/>
    </xf>
    <xf numFmtId="0" fontId="19" fillId="13" borderId="27" xfId="4" applyFill="1" applyBorder="1" applyAlignment="1" applyProtection="1">
      <alignment horizontal="left" vertical="top"/>
      <protection locked="0"/>
    </xf>
    <xf numFmtId="0" fontId="46" fillId="13" borderId="28" xfId="4" applyFont="1" applyFill="1" applyBorder="1" applyAlignment="1" applyProtection="1">
      <alignment horizontal="center" vertical="center"/>
      <protection locked="0"/>
    </xf>
    <xf numFmtId="0" fontId="19" fillId="13" borderId="55" xfId="4" applyFill="1" applyBorder="1" applyAlignment="1" applyProtection="1">
      <alignment horizontal="center" vertical="center"/>
      <protection locked="0"/>
    </xf>
    <xf numFmtId="0" fontId="46" fillId="13" borderId="1" xfId="4" applyFont="1" applyFill="1" applyBorder="1" applyAlignment="1" applyProtection="1">
      <alignment horizontal="center" vertical="top"/>
      <protection locked="0"/>
    </xf>
    <xf numFmtId="0" fontId="19" fillId="13" borderId="29" xfId="4" applyFill="1" applyBorder="1" applyAlignment="1" applyProtection="1">
      <alignment horizontal="center" vertical="top"/>
      <protection locked="0"/>
    </xf>
    <xf numFmtId="0" fontId="19" fillId="13" borderId="58" xfId="4" applyFill="1" applyBorder="1" applyAlignment="1" applyProtection="1">
      <alignment horizontal="center" vertical="top"/>
      <protection locked="0"/>
    </xf>
    <xf numFmtId="0" fontId="19" fillId="13" borderId="59" xfId="4" applyFill="1" applyBorder="1" applyAlignment="1" applyProtection="1">
      <alignment horizontal="center" vertical="top"/>
      <protection locked="0"/>
    </xf>
    <xf numFmtId="0" fontId="46" fillId="13" borderId="56" xfId="4" applyFont="1" applyFill="1" applyBorder="1" applyAlignment="1" applyProtection="1">
      <alignment horizontal="center" vertical="center"/>
      <protection locked="0"/>
    </xf>
    <xf numFmtId="0" fontId="19" fillId="13" borderId="57" xfId="4" applyFill="1" applyBorder="1" applyAlignment="1" applyProtection="1">
      <alignment horizontal="center" vertical="center"/>
      <protection locked="0"/>
    </xf>
    <xf numFmtId="0" fontId="46" fillId="13" borderId="0" xfId="4" applyFont="1" applyFill="1" applyBorder="1" applyAlignment="1" applyProtection="1">
      <alignment horizontal="left" vertical="center"/>
    </xf>
    <xf numFmtId="0" fontId="46" fillId="13" borderId="0" xfId="4" applyFont="1" applyFill="1" applyBorder="1" applyAlignment="1" applyProtection="1"/>
    <xf numFmtId="0" fontId="5" fillId="13" borderId="0" xfId="1" applyFont="1" applyFill="1" applyBorder="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48" fillId="13" borderId="0" xfId="4" applyFont="1" applyFill="1" applyBorder="1" applyAlignment="1" applyProtection="1">
      <alignment horizontal="center" vertical="center"/>
      <protection locked="0"/>
    </xf>
    <xf numFmtId="0" fontId="19" fillId="13" borderId="0" xfId="4" applyFill="1" applyBorder="1" applyAlignment="1" applyProtection="1">
      <alignment horizontal="center" vertical="center"/>
      <protection locked="0"/>
    </xf>
    <xf numFmtId="166" fontId="45" fillId="13" borderId="0" xfId="4" applyNumberFormat="1" applyFont="1" applyFill="1" applyBorder="1" applyAlignment="1" applyProtection="1">
      <alignment horizontal="center" vertical="center" wrapText="1"/>
      <protection locked="0"/>
    </xf>
    <xf numFmtId="166" fontId="19" fillId="13" borderId="0" xfId="4" applyNumberFormat="1" applyFont="1" applyFill="1" applyBorder="1" applyAlignment="1" applyProtection="1">
      <alignment horizontal="center" vertical="center" wrapText="1"/>
      <protection locked="0"/>
    </xf>
    <xf numFmtId="0" fontId="19" fillId="0" borderId="0" xfId="4" applyFont="1" applyAlignment="1" applyProtection="1">
      <alignment horizontal="center" vertical="center" wrapText="1"/>
      <protection locked="0"/>
    </xf>
    <xf numFmtId="166" fontId="19" fillId="13" borderId="7" xfId="4" applyNumberFormat="1" applyFont="1" applyFill="1" applyBorder="1" applyAlignment="1" applyProtection="1">
      <alignment horizontal="center" vertical="center" wrapText="1"/>
      <protection locked="0"/>
    </xf>
    <xf numFmtId="0" fontId="19" fillId="0" borderId="7" xfId="4" applyFont="1" applyBorder="1" applyAlignment="1" applyProtection="1">
      <alignment horizontal="center" vertical="center" wrapText="1"/>
      <protection locked="0"/>
    </xf>
    <xf numFmtId="0" fontId="19" fillId="13" borderId="0" xfId="4" applyFill="1" applyProtection="1">
      <protection locked="0"/>
    </xf>
    <xf numFmtId="0" fontId="16" fillId="13" borderId="0" xfId="4" applyFont="1" applyFill="1" applyBorder="1" applyAlignment="1" applyProtection="1">
      <alignment horizontal="right" vertical="center"/>
      <protection locked="0"/>
    </xf>
    <xf numFmtId="0" fontId="16" fillId="13" borderId="29" xfId="4" applyFont="1" applyFill="1" applyBorder="1" applyAlignment="1" applyProtection="1">
      <alignment horizontal="right" vertical="center"/>
      <protection locked="0"/>
    </xf>
    <xf numFmtId="8" fontId="34" fillId="13" borderId="60" xfId="4" applyNumberFormat="1" applyFont="1" applyFill="1" applyBorder="1" applyAlignment="1" applyProtection="1">
      <alignment horizontal="right" vertical="center"/>
      <protection locked="0"/>
    </xf>
    <xf numFmtId="8" fontId="34" fillId="13" borderId="61" xfId="4" applyNumberFormat="1" applyFont="1" applyFill="1" applyBorder="1" applyAlignment="1" applyProtection="1">
      <alignment horizontal="right" vertical="center"/>
      <protection locked="0"/>
    </xf>
    <xf numFmtId="8" fontId="34" fillId="13" borderId="30" xfId="4" applyNumberFormat="1" applyFont="1" applyFill="1" applyBorder="1" applyAlignment="1" applyProtection="1">
      <alignment horizontal="right" vertical="center"/>
      <protection locked="0"/>
    </xf>
    <xf numFmtId="8" fontId="34" fillId="13" borderId="9" xfId="4" applyNumberFormat="1" applyFont="1" applyFill="1" applyBorder="1" applyAlignment="1" applyProtection="1">
      <alignment horizontal="right" vertical="center"/>
      <protection locked="0"/>
    </xf>
    <xf numFmtId="8" fontId="34" fillId="13" borderId="14" xfId="4" applyNumberFormat="1" applyFont="1" applyFill="1" applyBorder="1" applyAlignment="1" applyProtection="1">
      <alignment horizontal="right" vertical="center"/>
      <protection locked="0"/>
    </xf>
    <xf numFmtId="8" fontId="34" fillId="13" borderId="63" xfId="4" applyNumberFormat="1" applyFont="1" applyFill="1" applyBorder="1" applyAlignment="1" applyProtection="1">
      <alignment horizontal="right" vertical="center"/>
      <protection locked="0"/>
    </xf>
    <xf numFmtId="8" fontId="34" fillId="13" borderId="11" xfId="4" applyNumberFormat="1" applyFont="1" applyFill="1" applyBorder="1" applyAlignment="1" applyProtection="1">
      <alignment horizontal="right" vertical="center"/>
      <protection locked="0"/>
    </xf>
    <xf numFmtId="8" fontId="34" fillId="13" borderId="62" xfId="4" applyNumberFormat="1" applyFont="1" applyFill="1" applyBorder="1" applyAlignment="1" applyProtection="1">
      <alignment horizontal="right" vertical="center"/>
      <protection locked="0"/>
    </xf>
    <xf numFmtId="8" fontId="34" fillId="13" borderId="13" xfId="4" applyNumberFormat="1" applyFont="1" applyFill="1" applyBorder="1" applyAlignment="1" applyProtection="1">
      <alignment horizontal="right" vertical="center"/>
      <protection locked="0"/>
    </xf>
    <xf numFmtId="8" fontId="34" fillId="13" borderId="31" xfId="4" applyNumberFormat="1" applyFont="1" applyFill="1" applyBorder="1" applyAlignment="1" applyProtection="1">
      <alignment horizontal="right" vertical="center"/>
      <protection locked="0"/>
    </xf>
    <xf numFmtId="164" fontId="34" fillId="13" borderId="11" xfId="4" applyNumberFormat="1" applyFont="1" applyFill="1" applyBorder="1" applyAlignment="1" applyProtection="1">
      <alignment horizontal="right" vertical="center"/>
      <protection locked="0"/>
    </xf>
    <xf numFmtId="164" fontId="34" fillId="13" borderId="61" xfId="4" applyNumberFormat="1" applyFont="1" applyFill="1" applyBorder="1" applyAlignment="1" applyProtection="1">
      <alignment horizontal="right" vertical="center"/>
      <protection locked="0"/>
    </xf>
    <xf numFmtId="164" fontId="34" fillId="13" borderId="58" xfId="4" applyNumberFormat="1" applyFont="1" applyFill="1" applyBorder="1" applyAlignment="1" applyProtection="1">
      <alignment horizontal="right" vertical="center"/>
      <protection locked="0"/>
    </xf>
    <xf numFmtId="164" fontId="34" fillId="13" borderId="57" xfId="4" applyNumberFormat="1" applyFont="1" applyFill="1" applyBorder="1" applyAlignment="1" applyProtection="1">
      <alignment horizontal="right" vertical="center"/>
      <protection locked="0"/>
    </xf>
    <xf numFmtId="8" fontId="34" fillId="13" borderId="56" xfId="4" applyNumberFormat="1" applyFont="1" applyFill="1" applyBorder="1" applyAlignment="1" applyProtection="1">
      <alignment horizontal="right" vertical="center"/>
      <protection locked="0"/>
    </xf>
    <xf numFmtId="8" fontId="34" fillId="13" borderId="57" xfId="4" applyNumberFormat="1" applyFont="1" applyFill="1" applyBorder="1" applyAlignment="1" applyProtection="1">
      <alignment horizontal="right" vertical="center"/>
      <protection locked="0"/>
    </xf>
    <xf numFmtId="8" fontId="34" fillId="13" borderId="4" xfId="4" applyNumberFormat="1" applyFont="1" applyFill="1" applyBorder="1" applyAlignment="1" applyProtection="1">
      <alignment horizontal="right" vertical="center"/>
      <protection locked="0"/>
    </xf>
    <xf numFmtId="8" fontId="34" fillId="13" borderId="58" xfId="4" applyNumberFormat="1" applyFont="1" applyFill="1" applyBorder="1" applyAlignment="1" applyProtection="1">
      <alignment horizontal="right" vertical="center"/>
      <protection locked="0"/>
    </xf>
    <xf numFmtId="8" fontId="34" fillId="13" borderId="59" xfId="4" applyNumberFormat="1" applyFont="1" applyFill="1" applyBorder="1" applyAlignment="1" applyProtection="1">
      <alignment horizontal="right" vertical="center"/>
      <protection locked="0"/>
    </xf>
    <xf numFmtId="0" fontId="45" fillId="13" borderId="0" xfId="4" applyFont="1" applyFill="1" applyBorder="1" applyAlignment="1" applyProtection="1">
      <alignment horizontal="center" vertical="center" wrapText="1"/>
      <protection locked="0"/>
    </xf>
    <xf numFmtId="0" fontId="19" fillId="13" borderId="0" xfId="4" applyFont="1" applyFill="1" applyBorder="1" applyAlignment="1" applyProtection="1">
      <alignment wrapText="1"/>
      <protection locked="0"/>
    </xf>
    <xf numFmtId="0" fontId="16" fillId="13" borderId="64" xfId="4" applyFont="1" applyFill="1" applyBorder="1" applyAlignment="1" applyProtection="1">
      <alignment horizontal="right" vertical="center"/>
      <protection locked="0"/>
    </xf>
    <xf numFmtId="0" fontId="16" fillId="13" borderId="65" xfId="4" applyFont="1" applyFill="1" applyBorder="1" applyAlignment="1" applyProtection="1">
      <alignment horizontal="right" vertical="center"/>
      <protection locked="0"/>
    </xf>
    <xf numFmtId="0" fontId="16" fillId="13" borderId="66" xfId="4" applyFont="1" applyFill="1" applyBorder="1" applyAlignment="1" applyProtection="1">
      <alignment horizontal="right" vertical="center"/>
      <protection locked="0"/>
    </xf>
    <xf numFmtId="0" fontId="16" fillId="13" borderId="64" xfId="4" applyFont="1" applyFill="1" applyBorder="1" applyAlignment="1" applyProtection="1">
      <alignment horizontal="right" vertical="center" wrapText="1"/>
      <protection locked="0"/>
    </xf>
    <xf numFmtId="0" fontId="16" fillId="13" borderId="65" xfId="4" applyFont="1" applyFill="1" applyBorder="1" applyAlignment="1" applyProtection="1">
      <alignment horizontal="right" vertical="center" wrapText="1"/>
      <protection locked="0"/>
    </xf>
    <xf numFmtId="0" fontId="16" fillId="13" borderId="66" xfId="4" applyFont="1" applyFill="1" applyBorder="1" applyAlignment="1" applyProtection="1">
      <alignment horizontal="right" vertical="center" wrapText="1"/>
      <protection locked="0"/>
    </xf>
    <xf numFmtId="0" fontId="41" fillId="13" borderId="0" xfId="3" applyFill="1" applyBorder="1" applyAlignment="1" applyProtection="1">
      <alignment horizontal="center" vertical="center" wrapText="1"/>
    </xf>
    <xf numFmtId="0" fontId="54" fillId="13" borderId="0" xfId="4" applyFont="1" applyFill="1" applyBorder="1" applyAlignment="1" applyProtection="1">
      <alignment vertical="top" wrapText="1"/>
    </xf>
    <xf numFmtId="0" fontId="53" fillId="13" borderId="0" xfId="4" applyFont="1" applyFill="1" applyBorder="1" applyAlignment="1" applyProtection="1">
      <alignment horizontal="left" vertical="top" wrapText="1"/>
    </xf>
    <xf numFmtId="0" fontId="19" fillId="13" borderId="0" xfId="4" applyFont="1" applyFill="1" applyBorder="1" applyAlignment="1" applyProtection="1">
      <alignment horizontal="left" vertical="top" wrapText="1"/>
    </xf>
    <xf numFmtId="0" fontId="46" fillId="13" borderId="0" xfId="4" applyFont="1" applyFill="1" applyBorder="1" applyAlignment="1" applyProtection="1">
      <alignment horizontal="left"/>
    </xf>
    <xf numFmtId="0" fontId="15" fillId="13" borderId="0" xfId="4" applyFont="1" applyFill="1" applyBorder="1" applyAlignment="1" applyProtection="1">
      <alignment horizontal="center" vertical="center" wrapText="1"/>
    </xf>
    <xf numFmtId="0" fontId="19" fillId="13" borderId="0" xfId="4" applyFill="1" applyBorder="1" applyAlignment="1" applyProtection="1">
      <alignment horizontal="center" vertical="center" wrapText="1"/>
    </xf>
    <xf numFmtId="0" fontId="49" fillId="13" borderId="0" xfId="4" applyFont="1" applyFill="1" applyBorder="1" applyAlignment="1" applyProtection="1"/>
    <xf numFmtId="0" fontId="46" fillId="13" borderId="0" xfId="4" applyFont="1" applyFill="1" applyBorder="1" applyAlignment="1" applyProtection="1">
      <alignment vertical="center"/>
    </xf>
    <xf numFmtId="0" fontId="50" fillId="13" borderId="0" xfId="4" applyFont="1" applyFill="1" applyBorder="1" applyAlignment="1" applyProtection="1">
      <alignment vertical="top"/>
    </xf>
    <xf numFmtId="38" fontId="48" fillId="13" borderId="0" xfId="4" applyNumberFormat="1" applyFont="1" applyFill="1" applyBorder="1" applyAlignment="1" applyProtection="1">
      <alignment horizontal="center" vertical="center"/>
    </xf>
    <xf numFmtId="166" fontId="45" fillId="0" borderId="0" xfId="4" applyNumberFormat="1" applyFont="1" applyFill="1" applyBorder="1" applyAlignment="1" applyProtection="1">
      <alignment horizontal="center" vertical="center" wrapText="1"/>
    </xf>
    <xf numFmtId="166" fontId="19" fillId="0" borderId="0" xfId="4" applyNumberFormat="1" applyFont="1" applyFill="1" applyBorder="1" applyAlignment="1" applyProtection="1">
      <alignment horizontal="center" vertical="center" wrapText="1"/>
    </xf>
    <xf numFmtId="0" fontId="19" fillId="0" borderId="0" xfId="4" applyFont="1" applyFill="1" applyAlignment="1">
      <alignment horizontal="center" vertical="center" wrapText="1"/>
    </xf>
    <xf numFmtId="166" fontId="19" fillId="0" borderId="7" xfId="4" applyNumberFormat="1" applyFont="1" applyFill="1" applyBorder="1" applyAlignment="1" applyProtection="1">
      <alignment horizontal="center" vertical="center" wrapText="1"/>
    </xf>
    <xf numFmtId="0" fontId="19" fillId="0" borderId="7" xfId="4" applyFont="1" applyFill="1" applyBorder="1" applyAlignment="1">
      <alignment horizontal="center" vertical="center" wrapText="1"/>
    </xf>
    <xf numFmtId="0" fontId="40" fillId="0" borderId="0" xfId="4" applyFont="1" applyFill="1" applyBorder="1" applyAlignment="1" applyProtection="1">
      <alignment horizontal="right" vertical="center"/>
    </xf>
    <xf numFmtId="0" fontId="40" fillId="0" borderId="0" xfId="4" applyFont="1" applyFill="1" applyAlignment="1">
      <alignment horizontal="right" vertical="center"/>
    </xf>
    <xf numFmtId="0" fontId="40" fillId="0" borderId="29" xfId="4" applyFont="1" applyFill="1" applyBorder="1" applyAlignment="1">
      <alignment horizontal="right" vertical="center"/>
    </xf>
    <xf numFmtId="0" fontId="48" fillId="0" borderId="53" xfId="4" applyFont="1" applyFill="1" applyBorder="1" applyAlignment="1" applyProtection="1">
      <alignment horizontal="center" vertical="center"/>
    </xf>
    <xf numFmtId="0" fontId="48" fillId="0" borderId="5" xfId="4" applyFont="1" applyFill="1" applyBorder="1" applyAlignment="1">
      <alignment horizontal="center" vertical="center"/>
    </xf>
    <xf numFmtId="0" fontId="46" fillId="0" borderId="54" xfId="4" applyFont="1" applyFill="1" applyBorder="1" applyAlignment="1" applyProtection="1">
      <alignment horizontal="left" vertical="top"/>
    </xf>
    <xf numFmtId="0" fontId="19" fillId="0" borderId="27" xfId="4" applyFill="1" applyBorder="1" applyAlignment="1" applyProtection="1">
      <alignment horizontal="left" vertical="top"/>
    </xf>
    <xf numFmtId="0" fontId="46" fillId="0" borderId="28" xfId="4" applyFont="1" applyFill="1" applyBorder="1" applyAlignment="1" applyProtection="1">
      <alignment horizontal="center" vertical="center"/>
    </xf>
    <xf numFmtId="0" fontId="19" fillId="0" borderId="55" xfId="4" applyFill="1" applyBorder="1" applyAlignment="1" applyProtection="1">
      <alignment horizontal="center" vertical="center"/>
    </xf>
    <xf numFmtId="0" fontId="46" fillId="0" borderId="1" xfId="4" applyFont="1" applyFill="1" applyBorder="1" applyAlignment="1" applyProtection="1">
      <alignment horizontal="center" vertical="top"/>
    </xf>
    <xf numFmtId="0" fontId="19" fillId="0" borderId="29" xfId="4" applyFill="1" applyBorder="1" applyAlignment="1" applyProtection="1">
      <alignment horizontal="center" vertical="top"/>
    </xf>
    <xf numFmtId="0" fontId="19" fillId="0" borderId="58" xfId="4" applyFill="1" applyBorder="1" applyAlignment="1" applyProtection="1">
      <alignment horizontal="center" vertical="top"/>
    </xf>
    <xf numFmtId="0" fontId="19" fillId="0" borderId="59" xfId="4" applyFill="1" applyBorder="1" applyAlignment="1" applyProtection="1">
      <alignment horizontal="center" vertical="top"/>
    </xf>
    <xf numFmtId="0" fontId="46" fillId="0" borderId="56" xfId="4" applyFont="1" applyFill="1" applyBorder="1" applyAlignment="1" applyProtection="1">
      <alignment horizontal="center" vertical="center"/>
    </xf>
    <xf numFmtId="0" fontId="19" fillId="0" borderId="57" xfId="4" applyFill="1" applyBorder="1" applyAlignment="1" applyProtection="1">
      <alignment horizontal="center" vertical="center"/>
    </xf>
    <xf numFmtId="166" fontId="48" fillId="13" borderId="0" xfId="4" applyNumberFormat="1" applyFont="1" applyFill="1" applyBorder="1" applyAlignment="1" applyProtection="1">
      <alignment horizontal="center" vertical="top"/>
    </xf>
    <xf numFmtId="166" fontId="19" fillId="13" borderId="0" xfId="4" applyNumberFormat="1" applyFill="1" applyBorder="1" applyAlignment="1" applyProtection="1">
      <alignment horizontal="center" vertical="top"/>
    </xf>
    <xf numFmtId="164" fontId="34" fillId="0" borderId="11" xfId="4" applyNumberFormat="1" applyFont="1" applyFill="1" applyBorder="1" applyAlignment="1" applyProtection="1">
      <alignment horizontal="right" vertical="center"/>
    </xf>
    <xf numFmtId="164" fontId="34" fillId="0" borderId="62" xfId="4" applyNumberFormat="1" applyFont="1" applyFill="1" applyBorder="1" applyAlignment="1" applyProtection="1">
      <alignment horizontal="right" vertical="center"/>
    </xf>
    <xf numFmtId="164" fontId="34" fillId="0" borderId="58" xfId="4" applyNumberFormat="1" applyFont="1" applyFill="1" applyBorder="1" applyAlignment="1" applyProtection="1">
      <alignment horizontal="right" vertical="center"/>
    </xf>
    <xf numFmtId="164" fontId="34" fillId="0" borderId="59" xfId="4" applyNumberFormat="1" applyFont="1" applyFill="1" applyBorder="1" applyAlignment="1" applyProtection="1">
      <alignment horizontal="right" vertical="center"/>
    </xf>
    <xf numFmtId="0" fontId="16" fillId="0" borderId="67" xfId="4" applyFont="1" applyFill="1" applyBorder="1" applyAlignment="1" applyProtection="1">
      <alignment horizontal="right" vertical="center"/>
    </xf>
    <xf numFmtId="0" fontId="16" fillId="0" borderId="65" xfId="4" applyFont="1" applyFill="1" applyBorder="1" applyAlignment="1" applyProtection="1">
      <alignment horizontal="right" vertical="center"/>
    </xf>
    <xf numFmtId="0" fontId="16" fillId="0" borderId="66" xfId="4" applyFont="1" applyFill="1" applyBorder="1" applyAlignment="1" applyProtection="1">
      <alignment horizontal="right" vertical="center"/>
    </xf>
    <xf numFmtId="8" fontId="34" fillId="0" borderId="11" xfId="4" applyNumberFormat="1" applyFont="1" applyFill="1" applyBorder="1" applyAlignment="1" applyProtection="1">
      <alignment horizontal="right" vertical="center"/>
    </xf>
    <xf numFmtId="8" fontId="34" fillId="0" borderId="62" xfId="4" applyNumberFormat="1" applyFont="1" applyFill="1" applyBorder="1" applyAlignment="1" applyProtection="1">
      <alignment horizontal="right" vertical="center"/>
    </xf>
    <xf numFmtId="8" fontId="34" fillId="0" borderId="58" xfId="4" applyNumberFormat="1" applyFont="1" applyFill="1" applyBorder="1" applyAlignment="1" applyProtection="1">
      <alignment horizontal="right" vertical="center"/>
    </xf>
    <xf numFmtId="8" fontId="34" fillId="0" borderId="59" xfId="4" applyNumberFormat="1" applyFont="1" applyFill="1" applyBorder="1" applyAlignment="1" applyProtection="1">
      <alignment horizontal="right" vertical="center"/>
    </xf>
    <xf numFmtId="0" fontId="16" fillId="0" borderId="67" xfId="4" applyFont="1" applyFill="1" applyBorder="1" applyAlignment="1" applyProtection="1">
      <alignment horizontal="right" vertical="center" wrapText="1"/>
    </xf>
    <xf numFmtId="0" fontId="16" fillId="0" borderId="65" xfId="4" applyFont="1" applyFill="1" applyBorder="1" applyAlignment="1" applyProtection="1">
      <alignment horizontal="right" vertical="center" wrapText="1"/>
    </xf>
    <xf numFmtId="0" fontId="16" fillId="0" borderId="66" xfId="4" applyFont="1" applyFill="1" applyBorder="1" applyAlignment="1" applyProtection="1">
      <alignment horizontal="right" vertical="center" wrapText="1"/>
    </xf>
    <xf numFmtId="0" fontId="16" fillId="0" borderId="68" xfId="4" applyFont="1" applyFill="1" applyBorder="1" applyAlignment="1" applyProtection="1">
      <alignment horizontal="right" vertical="center" wrapText="1"/>
    </xf>
    <xf numFmtId="0" fontId="16" fillId="0" borderId="69" xfId="4" applyFont="1" applyFill="1" applyBorder="1" applyAlignment="1" applyProtection="1">
      <alignment horizontal="right" vertical="center" wrapText="1"/>
    </xf>
    <xf numFmtId="0" fontId="16" fillId="0" borderId="70" xfId="4" applyFont="1" applyFill="1" applyBorder="1" applyAlignment="1" applyProtection="1">
      <alignment horizontal="right" vertical="center" wrapText="1"/>
    </xf>
    <xf numFmtId="8" fontId="34" fillId="0" borderId="13" xfId="4" applyNumberFormat="1" applyFont="1" applyFill="1" applyBorder="1" applyAlignment="1" applyProtection="1">
      <alignment horizontal="right" vertical="center"/>
    </xf>
    <xf numFmtId="8" fontId="34" fillId="0" borderId="31" xfId="4" applyNumberFormat="1" applyFont="1" applyFill="1" applyBorder="1" applyAlignment="1" applyProtection="1">
      <alignment horizontal="right" vertical="center"/>
    </xf>
    <xf numFmtId="0" fontId="16" fillId="0" borderId="0" xfId="4" applyFont="1" applyFill="1" applyBorder="1" applyAlignment="1" applyProtection="1">
      <alignment horizontal="right" vertical="center"/>
    </xf>
    <xf numFmtId="0" fontId="16" fillId="0" borderId="29" xfId="4" applyFont="1" applyFill="1" applyBorder="1" applyAlignment="1" applyProtection="1">
      <alignment horizontal="right" vertical="center"/>
    </xf>
    <xf numFmtId="8" fontId="34" fillId="0" borderId="60" xfId="4" applyNumberFormat="1" applyFont="1" applyFill="1" applyBorder="1" applyAlignment="1" applyProtection="1">
      <alignment horizontal="right" vertical="center"/>
    </xf>
    <xf numFmtId="8" fontId="34" fillId="0" borderId="61" xfId="4" applyNumberFormat="1" applyFont="1" applyFill="1" applyBorder="1" applyAlignment="1" applyProtection="1">
      <alignment horizontal="right" vertical="center"/>
    </xf>
    <xf numFmtId="8" fontId="34" fillId="0" borderId="30" xfId="4" applyNumberFormat="1" applyFont="1" applyFill="1" applyBorder="1" applyAlignment="1" applyProtection="1">
      <alignment horizontal="right" vertical="center"/>
    </xf>
    <xf numFmtId="8" fontId="34" fillId="0" borderId="9" xfId="4" applyNumberFormat="1" applyFont="1" applyFill="1" applyBorder="1" applyAlignment="1" applyProtection="1">
      <alignment horizontal="right" vertical="center"/>
    </xf>
    <xf numFmtId="8" fontId="34" fillId="0" borderId="14" xfId="4" applyNumberFormat="1" applyFont="1" applyFill="1" applyBorder="1" applyAlignment="1" applyProtection="1">
      <alignment horizontal="right" vertical="center"/>
    </xf>
    <xf numFmtId="8" fontId="34" fillId="0" borderId="63" xfId="4" applyNumberFormat="1" applyFont="1" applyFill="1" applyBorder="1" applyAlignment="1" applyProtection="1">
      <alignment horizontal="right" vertical="center"/>
    </xf>
    <xf numFmtId="164" fontId="34" fillId="0" borderId="54" xfId="4" applyNumberFormat="1" applyFont="1" applyFill="1" applyBorder="1" applyAlignment="1" applyProtection="1">
      <alignment horizontal="right" vertical="center"/>
    </xf>
    <xf numFmtId="164" fontId="34" fillId="0" borderId="27" xfId="4" applyNumberFormat="1" applyFont="1" applyFill="1" applyBorder="1" applyAlignment="1" applyProtection="1">
      <alignment horizontal="right" vertical="center"/>
    </xf>
    <xf numFmtId="8" fontId="34" fillId="0" borderId="56" xfId="4" applyNumberFormat="1" applyFont="1" applyFill="1" applyBorder="1" applyAlignment="1" applyProtection="1">
      <alignment horizontal="right" vertical="center"/>
    </xf>
    <xf numFmtId="8" fontId="34" fillId="0" borderId="57" xfId="4" applyNumberFormat="1" applyFont="1" applyFill="1" applyBorder="1" applyAlignment="1" applyProtection="1">
      <alignment horizontal="right" vertical="center"/>
    </xf>
    <xf numFmtId="8" fontId="34" fillId="0" borderId="4" xfId="4" applyNumberFormat="1" applyFont="1" applyFill="1" applyBorder="1" applyAlignment="1" applyProtection="1">
      <alignment horizontal="right" vertical="center"/>
    </xf>
    <xf numFmtId="0" fontId="15" fillId="0" borderId="0" xfId="4" applyFont="1" applyFill="1" applyBorder="1" applyAlignment="1" applyProtection="1">
      <alignment horizontal="center" vertical="center" wrapText="1"/>
    </xf>
    <xf numFmtId="0" fontId="15" fillId="0" borderId="0" xfId="4" applyFont="1" applyFill="1" applyAlignment="1">
      <alignment horizontal="center" vertical="center" wrapText="1"/>
    </xf>
    <xf numFmtId="0" fontId="48" fillId="0" borderId="0" xfId="4" applyFont="1" applyFill="1" applyBorder="1" applyAlignment="1" applyProtection="1">
      <alignment horizontal="center" vertical="center"/>
    </xf>
    <xf numFmtId="0" fontId="19" fillId="0" borderId="0" xfId="4" applyFill="1" applyBorder="1" applyAlignment="1" applyProtection="1">
      <alignment horizontal="center" vertical="center"/>
    </xf>
    <xf numFmtId="0" fontId="45" fillId="13" borderId="0" xfId="4" applyFont="1" applyFill="1" applyBorder="1" applyAlignment="1" applyProtection="1">
      <alignment horizontal="center" vertical="center" wrapText="1"/>
    </xf>
    <xf numFmtId="0" fontId="19" fillId="13" borderId="0" xfId="4" applyFont="1" applyFill="1" applyBorder="1" applyAlignment="1" applyProtection="1">
      <alignment wrapText="1"/>
    </xf>
    <xf numFmtId="0" fontId="55" fillId="8" borderId="0" xfId="0" applyFont="1" applyFill="1" applyAlignment="1">
      <alignment horizontal="center" vertical="center"/>
    </xf>
    <xf numFmtId="0" fontId="40" fillId="13" borderId="0" xfId="4" applyFont="1" applyFill="1" applyBorder="1" applyAlignment="1" applyProtection="1">
      <alignment horizontal="right" vertical="center"/>
    </xf>
    <xf numFmtId="0" fontId="40" fillId="0" borderId="0" xfId="4" applyFont="1" applyAlignment="1" applyProtection="1">
      <alignment horizontal="right" vertical="center"/>
    </xf>
    <xf numFmtId="0" fontId="40" fillId="0" borderId="29" xfId="4" applyFont="1" applyBorder="1" applyAlignment="1" applyProtection="1">
      <alignment horizontal="right" vertical="center"/>
    </xf>
    <xf numFmtId="0" fontId="16" fillId="13" borderId="0" xfId="4" applyFont="1" applyFill="1" applyBorder="1" applyAlignment="1" applyProtection="1">
      <alignment horizontal="right" vertical="center"/>
    </xf>
    <xf numFmtId="0" fontId="16" fillId="13" borderId="29" xfId="4" applyFont="1" applyFill="1" applyBorder="1" applyAlignment="1" applyProtection="1">
      <alignment horizontal="right" vertical="center"/>
    </xf>
    <xf numFmtId="0" fontId="3" fillId="15" borderId="0" xfId="0" applyFont="1" applyFill="1" applyAlignment="1"/>
    <xf numFmtId="0" fontId="56" fillId="15" borderId="0" xfId="0" applyFont="1" applyFill="1" applyAlignment="1">
      <alignment horizontal="center" vertical="top"/>
    </xf>
    <xf numFmtId="0" fontId="3" fillId="15" borderId="0" xfId="0" applyFont="1" applyFill="1" applyAlignment="1">
      <alignment horizontal="center" vertical="center"/>
    </xf>
    <xf numFmtId="49" fontId="5" fillId="15" borderId="0" xfId="0" applyNumberFormat="1" applyFont="1" applyFill="1" applyBorder="1" applyAlignment="1">
      <alignment horizontal="center" vertical="center"/>
    </xf>
    <xf numFmtId="0" fontId="5" fillId="15" borderId="0" xfId="0" applyFont="1" applyFill="1" applyBorder="1" applyAlignment="1">
      <alignment horizontal="center" vertical="center"/>
    </xf>
    <xf numFmtId="0" fontId="5" fillId="15" borderId="1" xfId="0" applyFont="1" applyFill="1" applyBorder="1" applyAlignment="1">
      <alignment horizontal="center" vertical="center"/>
    </xf>
    <xf numFmtId="0" fontId="5" fillId="15" borderId="55" xfId="0" applyFont="1" applyFill="1" applyBorder="1" applyAlignment="1">
      <alignment horizontal="center" vertical="center"/>
    </xf>
    <xf numFmtId="0" fontId="5" fillId="15" borderId="58" xfId="0" applyFont="1" applyFill="1" applyBorder="1" applyAlignment="1">
      <alignment horizontal="center" vertical="center"/>
    </xf>
    <xf numFmtId="0" fontId="5" fillId="15" borderId="71" xfId="0" applyFont="1" applyFill="1" applyBorder="1" applyAlignment="1">
      <alignment horizontal="center" vertical="center"/>
    </xf>
    <xf numFmtId="0" fontId="5" fillId="15" borderId="57" xfId="0" applyFont="1" applyFill="1" applyBorder="1" applyAlignment="1">
      <alignment horizontal="center" vertical="center"/>
    </xf>
    <xf numFmtId="0" fontId="57" fillId="15" borderId="0" xfId="0" applyFont="1" applyFill="1" applyBorder="1" applyAlignment="1"/>
    <xf numFmtId="0" fontId="57" fillId="15" borderId="55" xfId="0" applyFont="1" applyFill="1" applyBorder="1" applyAlignment="1"/>
    <xf numFmtId="14" fontId="5" fillId="15" borderId="4" xfId="0" applyNumberFormat="1" applyFont="1" applyFill="1" applyBorder="1" applyAlignment="1">
      <alignment horizontal="center" vertical="center"/>
    </xf>
    <xf numFmtId="0" fontId="3" fillId="15" borderId="6" xfId="0" applyFont="1" applyFill="1" applyBorder="1" applyAlignment="1">
      <alignment vertical="center"/>
    </xf>
    <xf numFmtId="0" fontId="4" fillId="15" borderId="0" xfId="0" applyFont="1" applyFill="1" applyBorder="1" applyAlignment="1">
      <alignment horizontal="center" vertical="top"/>
    </xf>
    <xf numFmtId="0" fontId="4" fillId="15" borderId="55" xfId="0" applyFont="1" applyFill="1" applyBorder="1" applyAlignment="1">
      <alignment horizontal="center" vertical="top"/>
    </xf>
    <xf numFmtId="0" fontId="19" fillId="0" borderId="6" xfId="5" applyFont="1" applyBorder="1" applyAlignment="1">
      <alignment vertical="top"/>
    </xf>
    <xf numFmtId="0" fontId="16" fillId="0" borderId="6" xfId="5" applyBorder="1" applyAlignment="1">
      <alignment vertical="top"/>
    </xf>
    <xf numFmtId="0" fontId="19" fillId="0" borderId="6" xfId="5" applyFont="1" applyBorder="1" applyAlignment="1">
      <alignment horizontal="center" vertical="center"/>
    </xf>
    <xf numFmtId="0" fontId="19" fillId="0" borderId="61" xfId="5" applyFont="1" applyBorder="1" applyAlignment="1">
      <alignment horizontal="center" vertical="center"/>
    </xf>
    <xf numFmtId="0" fontId="19" fillId="0" borderId="0" xfId="5" applyFont="1" applyBorder="1" applyAlignment="1">
      <alignment horizontal="center" vertical="center"/>
    </xf>
    <xf numFmtId="0" fontId="19" fillId="0" borderId="55" xfId="5" applyFont="1" applyBorder="1" applyAlignment="1">
      <alignment horizontal="center" vertical="center"/>
    </xf>
    <xf numFmtId="0" fontId="19" fillId="0" borderId="71" xfId="5" applyFont="1" applyBorder="1" applyAlignment="1">
      <alignment horizontal="center" vertical="center"/>
    </xf>
    <xf numFmtId="0" fontId="19" fillId="0" borderId="57" xfId="5" applyFont="1" applyBorder="1" applyAlignment="1">
      <alignment horizontal="center" vertical="center"/>
    </xf>
    <xf numFmtId="0" fontId="15" fillId="0" borderId="0" xfId="5" applyFont="1" applyBorder="1" applyAlignment="1">
      <alignment horizontal="left" vertical="center"/>
    </xf>
    <xf numFmtId="0" fontId="15" fillId="0" borderId="71" xfId="5" applyFont="1" applyBorder="1" applyAlignment="1">
      <alignment horizontal="left" vertical="center"/>
    </xf>
    <xf numFmtId="0" fontId="3" fillId="15" borderId="2" xfId="0" applyFont="1" applyFill="1" applyBorder="1" applyAlignment="1">
      <alignment horizontal="left" vertical="center"/>
    </xf>
    <xf numFmtId="8" fontId="5" fillId="15" borderId="2" xfId="0" applyNumberFormat="1" applyFont="1" applyFill="1" applyBorder="1" applyAlignment="1">
      <alignment horizontal="right" vertical="center"/>
    </xf>
    <xf numFmtId="0" fontId="58" fillId="15" borderId="1" xfId="0" applyFont="1" applyFill="1" applyBorder="1" applyAlignment="1">
      <alignment horizontal="left" vertical="center"/>
    </xf>
    <xf numFmtId="0" fontId="58" fillId="15" borderId="0" xfId="0" applyFont="1" applyFill="1" applyBorder="1" applyAlignment="1">
      <alignment horizontal="left" vertical="center"/>
    </xf>
    <xf numFmtId="0" fontId="58" fillId="15" borderId="55" xfId="0" applyFont="1" applyFill="1" applyBorder="1" applyAlignment="1">
      <alignment horizontal="left" vertical="center"/>
    </xf>
    <xf numFmtId="0" fontId="4" fillId="15" borderId="64" xfId="0" applyFont="1" applyFill="1" applyBorder="1" applyAlignment="1">
      <alignment horizontal="left" vertical="center"/>
    </xf>
    <xf numFmtId="0" fontId="4" fillId="15" borderId="65" xfId="0" applyFont="1" applyFill="1" applyBorder="1" applyAlignment="1">
      <alignment horizontal="left" vertical="center"/>
    </xf>
    <xf numFmtId="0" fontId="4" fillId="15" borderId="66" xfId="0" applyFont="1" applyFill="1" applyBorder="1" applyAlignment="1">
      <alignment horizontal="left" vertical="center"/>
    </xf>
    <xf numFmtId="0" fontId="4" fillId="15" borderId="66" xfId="0" applyFont="1" applyFill="1" applyBorder="1" applyAlignment="1"/>
    <xf numFmtId="0" fontId="4" fillId="15" borderId="2" xfId="0" applyFont="1" applyFill="1" applyBorder="1" applyAlignment="1"/>
    <xf numFmtId="0" fontId="3" fillId="15" borderId="2" xfId="0" applyFont="1" applyFill="1" applyBorder="1" applyAlignment="1">
      <alignment horizontal="center"/>
    </xf>
    <xf numFmtId="0" fontId="58" fillId="15" borderId="64" xfId="0" applyFont="1" applyFill="1" applyBorder="1" applyAlignment="1">
      <alignment horizontal="left" vertical="center"/>
    </xf>
    <xf numFmtId="0" fontId="58" fillId="15" borderId="65" xfId="0" applyFont="1" applyFill="1" applyBorder="1" applyAlignment="1">
      <alignment horizontal="left" vertical="center"/>
    </xf>
    <xf numFmtId="0" fontId="58" fillId="15" borderId="66" xfId="0" applyFont="1" applyFill="1" applyBorder="1" applyAlignment="1">
      <alignment horizontal="left" vertical="center"/>
    </xf>
    <xf numFmtId="0" fontId="4" fillId="15" borderId="1" xfId="0" applyFont="1" applyFill="1" applyBorder="1" applyAlignment="1">
      <alignment horizontal="left" vertical="center"/>
    </xf>
    <xf numFmtId="0" fontId="4" fillId="15" borderId="0" xfId="0" applyFont="1" applyFill="1" applyBorder="1" applyAlignment="1">
      <alignment horizontal="left" vertical="center"/>
    </xf>
    <xf numFmtId="0" fontId="4" fillId="15" borderId="55" xfId="0" applyFont="1" applyFill="1" applyBorder="1" applyAlignment="1">
      <alignment horizontal="left" vertical="center"/>
    </xf>
    <xf numFmtId="0" fontId="5" fillId="15" borderId="2" xfId="0" applyFont="1" applyFill="1" applyBorder="1" applyAlignment="1">
      <alignment horizontal="right" vertical="center"/>
    </xf>
    <xf numFmtId="0" fontId="3" fillId="15" borderId="2" xfId="0" applyFont="1" applyFill="1" applyBorder="1" applyAlignment="1"/>
    <xf numFmtId="49" fontId="3" fillId="15" borderId="1" xfId="0" applyNumberFormat="1" applyFont="1" applyFill="1" applyBorder="1" applyAlignment="1"/>
    <xf numFmtId="49" fontId="3" fillId="15" borderId="0" xfId="0" applyNumberFormat="1" applyFont="1" applyFill="1" applyBorder="1" applyAlignment="1"/>
    <xf numFmtId="49" fontId="3" fillId="15" borderId="55" xfId="0" applyNumberFormat="1" applyFont="1" applyFill="1" applyBorder="1" applyAlignment="1"/>
    <xf numFmtId="10" fontId="3" fillId="15" borderId="2" xfId="0" applyNumberFormat="1" applyFont="1" applyFill="1" applyBorder="1" applyAlignment="1"/>
    <xf numFmtId="14" fontId="3" fillId="15" borderId="2" xfId="0" applyNumberFormat="1" applyFont="1" applyFill="1" applyBorder="1" applyAlignment="1"/>
    <xf numFmtId="8" fontId="3" fillId="15" borderId="2" xfId="0" applyNumberFormat="1" applyFont="1" applyFill="1" applyBorder="1" applyAlignment="1"/>
    <xf numFmtId="0" fontId="3" fillId="15" borderId="11" xfId="0" applyFont="1" applyFill="1" applyBorder="1" applyAlignment="1"/>
    <xf numFmtId="0" fontId="3" fillId="15" borderId="6" xfId="0" applyFont="1" applyFill="1" applyBorder="1" applyAlignment="1"/>
    <xf numFmtId="0" fontId="3" fillId="15" borderId="61" xfId="0" applyFont="1" applyFill="1" applyBorder="1" applyAlignment="1"/>
    <xf numFmtId="8" fontId="3" fillId="15" borderId="10" xfId="0" applyNumberFormat="1" applyFont="1" applyFill="1" applyBorder="1" applyAlignment="1"/>
    <xf numFmtId="0" fontId="3" fillId="15" borderId="72" xfId="0" applyFont="1" applyFill="1" applyBorder="1" applyAlignment="1"/>
    <xf numFmtId="0" fontId="3" fillId="15" borderId="73" xfId="0" applyFont="1" applyFill="1" applyBorder="1" applyAlignment="1"/>
    <xf numFmtId="0" fontId="3" fillId="15" borderId="74" xfId="0" applyFont="1" applyFill="1" applyBorder="1" applyAlignment="1"/>
    <xf numFmtId="8" fontId="3" fillId="15" borderId="72" xfId="0" applyNumberFormat="1" applyFont="1" applyFill="1" applyBorder="1" applyAlignment="1"/>
    <xf numFmtId="8" fontId="3" fillId="15" borderId="73" xfId="0" applyNumberFormat="1" applyFont="1" applyFill="1" applyBorder="1" applyAlignment="1"/>
    <xf numFmtId="8" fontId="3" fillId="15" borderId="74" xfId="0" applyNumberFormat="1" applyFont="1" applyFill="1" applyBorder="1" applyAlignment="1"/>
    <xf numFmtId="0" fontId="3" fillId="15" borderId="13" xfId="0" applyFont="1" applyFill="1" applyBorder="1" applyAlignment="1"/>
    <xf numFmtId="0" fontId="3" fillId="15" borderId="7" xfId="0" applyFont="1" applyFill="1" applyBorder="1" applyAlignment="1"/>
    <xf numFmtId="0" fontId="3" fillId="15" borderId="9" xfId="0" applyFont="1" applyFill="1" applyBorder="1" applyAlignment="1"/>
    <xf numFmtId="0" fontId="3" fillId="15" borderId="10" xfId="0" applyFont="1" applyFill="1" applyBorder="1" applyAlignment="1"/>
    <xf numFmtId="10" fontId="3" fillId="15" borderId="10" xfId="0" applyNumberFormat="1" applyFont="1" applyFill="1" applyBorder="1" applyAlignment="1"/>
    <xf numFmtId="14" fontId="3" fillId="15" borderId="10" xfId="0" applyNumberFormat="1" applyFont="1" applyFill="1" applyBorder="1" applyAlignment="1"/>
    <xf numFmtId="0" fontId="58" fillId="15" borderId="65" xfId="0" applyFont="1" applyFill="1" applyBorder="1" applyAlignment="1">
      <alignment horizontal="left" vertical="top"/>
    </xf>
    <xf numFmtId="0" fontId="58" fillId="15" borderId="66" xfId="0" applyFont="1" applyFill="1" applyBorder="1" applyAlignment="1">
      <alignment horizontal="left" vertical="top"/>
    </xf>
    <xf numFmtId="0" fontId="4" fillId="15" borderId="11" xfId="0" applyFont="1" applyFill="1" applyBorder="1" applyAlignment="1">
      <alignment horizontal="left" vertical="top"/>
    </xf>
    <xf numFmtId="0" fontId="4" fillId="15" borderId="58" xfId="0" applyFont="1" applyFill="1" applyBorder="1" applyAlignment="1">
      <alignment horizontal="left" vertical="top"/>
    </xf>
    <xf numFmtId="0" fontId="3" fillId="15" borderId="1" xfId="0" applyFont="1" applyFill="1" applyBorder="1" applyAlignment="1"/>
    <xf numFmtId="0" fontId="3" fillId="15" borderId="0" xfId="0" applyFont="1" applyFill="1" applyBorder="1" applyAlignment="1"/>
    <xf numFmtId="0" fontId="3" fillId="15" borderId="58" xfId="0" applyFont="1" applyFill="1" applyBorder="1" applyAlignment="1"/>
    <xf numFmtId="0" fontId="3" fillId="15" borderId="71" xfId="0" applyFont="1" applyFill="1" applyBorder="1" applyAlignment="1"/>
    <xf numFmtId="0" fontId="5" fillId="15" borderId="0" xfId="0" applyFont="1" applyFill="1" applyBorder="1" applyAlignment="1"/>
    <xf numFmtId="0" fontId="5" fillId="15" borderId="55" xfId="0" applyFont="1" applyFill="1" applyBorder="1" applyAlignment="1"/>
    <xf numFmtId="0" fontId="5" fillId="15" borderId="58" xfId="0" applyFont="1" applyFill="1" applyBorder="1" applyAlignment="1">
      <alignment horizontal="center"/>
    </xf>
    <xf numFmtId="0" fontId="5" fillId="15" borderId="71" xfId="0" applyFont="1" applyFill="1" applyBorder="1" applyAlignment="1">
      <alignment horizontal="center"/>
    </xf>
    <xf numFmtId="0" fontId="5" fillId="15" borderId="57" xfId="0" applyFont="1" applyFill="1" applyBorder="1" applyAlignment="1">
      <alignment horizontal="center"/>
    </xf>
    <xf numFmtId="0" fontId="61" fillId="15" borderId="25" xfId="0" applyFont="1" applyFill="1" applyBorder="1" applyAlignment="1"/>
    <xf numFmtId="0" fontId="61" fillId="15" borderId="26" xfId="0" applyFont="1" applyFill="1" applyBorder="1" applyAlignment="1"/>
    <xf numFmtId="0" fontId="61" fillId="15" borderId="27" xfId="0" applyFont="1" applyFill="1" applyBorder="1" applyAlignment="1"/>
    <xf numFmtId="0" fontId="62" fillId="15" borderId="28" xfId="0" applyFont="1" applyFill="1" applyBorder="1" applyAlignment="1">
      <alignment wrapText="1"/>
    </xf>
    <xf numFmtId="0" fontId="62" fillId="15" borderId="0" xfId="0" applyFont="1" applyFill="1" applyBorder="1" applyAlignment="1">
      <alignment wrapText="1"/>
    </xf>
    <xf numFmtId="0" fontId="62" fillId="15" borderId="29" xfId="0" applyFont="1" applyFill="1" applyBorder="1" applyAlignment="1">
      <alignment wrapText="1"/>
    </xf>
    <xf numFmtId="0" fontId="62" fillId="15" borderId="30" xfId="0" applyFont="1" applyFill="1" applyBorder="1" applyAlignment="1">
      <alignment wrapText="1"/>
    </xf>
    <xf numFmtId="0" fontId="62" fillId="15" borderId="7" xfId="0" applyFont="1" applyFill="1" applyBorder="1" applyAlignment="1">
      <alignment wrapText="1"/>
    </xf>
    <xf numFmtId="0" fontId="62" fillId="15" borderId="31" xfId="0" applyFont="1" applyFill="1" applyBorder="1" applyAlignment="1">
      <alignment wrapText="1"/>
    </xf>
    <xf numFmtId="0" fontId="4" fillId="15" borderId="6" xfId="0" applyFont="1" applyFill="1" applyBorder="1" applyAlignment="1">
      <alignment horizontal="left" vertical="top" wrapText="1"/>
    </xf>
    <xf numFmtId="0" fontId="0" fillId="0" borderId="6" xfId="0" applyBorder="1" applyAlignment="1">
      <alignment wrapText="1"/>
    </xf>
    <xf numFmtId="0" fontId="0" fillId="0" borderId="61" xfId="0" applyBorder="1" applyAlignment="1">
      <alignment wrapText="1"/>
    </xf>
    <xf numFmtId="0" fontId="4" fillId="15" borderId="71" xfId="0" applyFont="1" applyFill="1" applyBorder="1" applyAlignment="1">
      <alignment horizontal="left" vertical="top" wrapText="1"/>
    </xf>
    <xf numFmtId="0" fontId="0" fillId="0" borderId="71" xfId="0" applyBorder="1" applyAlignment="1">
      <alignment wrapText="1"/>
    </xf>
    <xf numFmtId="0" fontId="0" fillId="0" borderId="57" xfId="0" applyBorder="1" applyAlignment="1">
      <alignment wrapText="1"/>
    </xf>
    <xf numFmtId="0" fontId="3" fillId="2" borderId="11" xfId="0" applyFont="1" applyFill="1" applyBorder="1" applyAlignment="1"/>
    <xf numFmtId="0" fontId="3" fillId="2" borderId="6" xfId="0" applyFont="1" applyFill="1" applyBorder="1" applyAlignment="1"/>
    <xf numFmtId="0" fontId="57" fillId="2" borderId="6" xfId="0" applyFont="1" applyFill="1" applyBorder="1" applyAlignment="1">
      <alignment horizontal="center" vertical="center"/>
    </xf>
    <xf numFmtId="0" fontId="57" fillId="2" borderId="61" xfId="0" applyFont="1" applyFill="1" applyBorder="1" applyAlignment="1">
      <alignment horizontal="center" vertical="center"/>
    </xf>
    <xf numFmtId="0" fontId="57" fillId="2" borderId="71" xfId="0" applyFont="1" applyFill="1" applyBorder="1" applyAlignment="1">
      <alignment horizontal="center" vertical="center"/>
    </xf>
    <xf numFmtId="0" fontId="57" fillId="2" borderId="57" xfId="0" applyFont="1" applyFill="1" applyBorder="1" applyAlignment="1">
      <alignment horizontal="center" vertical="center"/>
    </xf>
    <xf numFmtId="0" fontId="60" fillId="15" borderId="0" xfId="0" applyFont="1" applyFill="1" applyAlignment="1"/>
    <xf numFmtId="0" fontId="5" fillId="15" borderId="71" xfId="0" applyFont="1" applyFill="1" applyBorder="1" applyAlignment="1"/>
    <xf numFmtId="0" fontId="5" fillId="15" borderId="57" xfId="0" applyFont="1" applyFill="1" applyBorder="1" applyAlignment="1"/>
    <xf numFmtId="0" fontId="59" fillId="15" borderId="58" xfId="0" applyFont="1" applyFill="1" applyBorder="1" applyAlignment="1">
      <alignment horizontal="center"/>
    </xf>
    <xf numFmtId="0" fontId="59" fillId="15" borderId="71" xfId="0" applyFont="1" applyFill="1" applyBorder="1" applyAlignment="1">
      <alignment horizontal="center"/>
    </xf>
    <xf numFmtId="0" fontId="59" fillId="15" borderId="57" xfId="0" applyFont="1" applyFill="1" applyBorder="1" applyAlignment="1">
      <alignment horizontal="center"/>
    </xf>
    <xf numFmtId="0" fontId="37" fillId="15" borderId="58" xfId="0" applyFont="1" applyFill="1" applyBorder="1" applyAlignment="1">
      <alignment horizontal="center" vertical="center"/>
    </xf>
    <xf numFmtId="0" fontId="37" fillId="15" borderId="71" xfId="0" applyFont="1" applyFill="1" applyBorder="1" applyAlignment="1">
      <alignment horizontal="center" vertical="center"/>
    </xf>
    <xf numFmtId="0" fontId="37" fillId="15" borderId="57" xfId="0" applyFont="1" applyFill="1" applyBorder="1" applyAlignment="1">
      <alignment horizontal="center" vertical="center"/>
    </xf>
    <xf numFmtId="14" fontId="15" fillId="15" borderId="58" xfId="1" applyNumberFormat="1" applyFont="1" applyFill="1" applyBorder="1" applyAlignment="1">
      <alignment horizontal="center" vertical="center"/>
    </xf>
    <xf numFmtId="0" fontId="15" fillId="15" borderId="71" xfId="1" applyFont="1" applyFill="1" applyBorder="1" applyAlignment="1">
      <alignment horizontal="center" vertical="center"/>
    </xf>
    <xf numFmtId="0" fontId="15" fillId="15" borderId="57" xfId="1" applyFont="1" applyFill="1" applyBorder="1" applyAlignment="1">
      <alignment horizontal="center" vertical="center"/>
    </xf>
    <xf numFmtId="14" fontId="5" fillId="15" borderId="58" xfId="1" applyNumberFormat="1" applyFont="1" applyFill="1" applyBorder="1" applyAlignment="1">
      <alignment horizontal="center" vertical="center"/>
    </xf>
    <xf numFmtId="0" fontId="5" fillId="15" borderId="71" xfId="1" applyFont="1" applyFill="1" applyBorder="1" applyAlignment="1">
      <alignment horizontal="center" vertical="center"/>
    </xf>
    <xf numFmtId="0" fontId="5" fillId="15" borderId="57" xfId="1" applyFont="1" applyFill="1" applyBorder="1" applyAlignment="1">
      <alignment horizontal="center" vertical="center"/>
    </xf>
    <xf numFmtId="0" fontId="80" fillId="3" borderId="0" xfId="0" applyFont="1" applyFill="1" applyAlignment="1" applyProtection="1">
      <protection locked="0"/>
    </xf>
    <xf numFmtId="0" fontId="88" fillId="0" borderId="0" xfId="1" applyFont="1" applyAlignment="1">
      <alignment horizontal="center" vertical="center"/>
    </xf>
    <xf numFmtId="0" fontId="42" fillId="0" borderId="71" xfId="3" applyFont="1" applyBorder="1" applyAlignment="1" applyProtection="1">
      <alignment horizontal="center" vertical="center"/>
    </xf>
    <xf numFmtId="0" fontId="42" fillId="0" borderId="71" xfId="6" applyFont="1" applyBorder="1" applyAlignment="1">
      <alignment horizontal="center" vertical="center"/>
    </xf>
    <xf numFmtId="0" fontId="8" fillId="9" borderId="71" xfId="1" applyFont="1" applyFill="1" applyBorder="1" applyAlignment="1" applyProtection="1">
      <alignment horizontal="center"/>
      <protection locked="0"/>
    </xf>
    <xf numFmtId="0" fontId="1" fillId="0" borderId="0" xfId="0" applyFont="1" applyAlignment="1">
      <alignment horizontal="center" vertical="center" wrapText="1"/>
    </xf>
    <xf numFmtId="0" fontId="41" fillId="0" borderId="1" xfId="3" applyBorder="1" applyAlignment="1" applyProtection="1">
      <alignment horizontal="center" vertical="center" wrapText="1"/>
      <protection locked="0"/>
    </xf>
    <xf numFmtId="0" fontId="48" fillId="0" borderId="0" xfId="6" applyFont="1" applyBorder="1" applyAlignment="1">
      <alignment vertical="center"/>
    </xf>
    <xf numFmtId="0" fontId="63" fillId="0" borderId="0" xfId="6" applyBorder="1" applyAlignment="1">
      <alignment vertical="center"/>
    </xf>
    <xf numFmtId="0" fontId="63" fillId="0" borderId="55" xfId="6" applyBorder="1" applyAlignment="1">
      <alignment vertical="center"/>
    </xf>
    <xf numFmtId="0" fontId="63" fillId="0" borderId="71" xfId="6" applyBorder="1" applyAlignment="1">
      <alignment vertical="center"/>
    </xf>
    <xf numFmtId="0" fontId="63" fillId="0" borderId="57" xfId="6" applyBorder="1" applyAlignment="1">
      <alignment vertical="center"/>
    </xf>
    <xf numFmtId="49" fontId="48" fillId="0" borderId="71" xfId="6" applyNumberFormat="1" applyFont="1" applyBorder="1" applyAlignment="1">
      <alignment horizontal="left" vertical="center"/>
    </xf>
    <xf numFmtId="0" fontId="0" fillId="0" borderId="71" xfId="0" applyBorder="1" applyAlignment="1">
      <alignment horizontal="left" vertical="center"/>
    </xf>
    <xf numFmtId="0" fontId="0" fillId="0" borderId="57" xfId="0" applyBorder="1" applyAlignment="1">
      <alignment horizontal="left" vertical="center"/>
    </xf>
    <xf numFmtId="0" fontId="53" fillId="0" borderId="1" xfId="6" applyFont="1" applyBorder="1" applyAlignment="1">
      <alignment horizontal="center" vertical="top"/>
    </xf>
    <xf numFmtId="166" fontId="48" fillId="0" borderId="58" xfId="6" applyNumberFormat="1" applyFont="1" applyBorder="1" applyAlignment="1">
      <alignment horizontal="center" vertical="center"/>
    </xf>
    <xf numFmtId="166" fontId="48" fillId="0" borderId="71" xfId="6" applyNumberFormat="1" applyFont="1" applyBorder="1" applyAlignment="1">
      <alignment horizontal="center" vertical="center"/>
    </xf>
    <xf numFmtId="166" fontId="48" fillId="0" borderId="57" xfId="6" applyNumberFormat="1" applyFont="1" applyBorder="1" applyAlignment="1">
      <alignment horizontal="center" vertical="center"/>
    </xf>
    <xf numFmtId="0" fontId="41" fillId="0" borderId="1" xfId="3" applyBorder="1" applyAlignment="1" applyProtection="1">
      <alignment wrapText="1"/>
      <protection locked="0"/>
    </xf>
    <xf numFmtId="8" fontId="48" fillId="0" borderId="11" xfId="6" applyNumberFormat="1" applyFont="1" applyBorder="1" applyAlignment="1">
      <alignment horizontal="center" vertical="center" wrapText="1"/>
    </xf>
    <xf numFmtId="8" fontId="48" fillId="0" borderId="61" xfId="6" applyNumberFormat="1" applyFont="1" applyBorder="1" applyAlignment="1">
      <alignment horizontal="center" vertical="center" wrapText="1"/>
    </xf>
    <xf numFmtId="8" fontId="48" fillId="0" borderId="58" xfId="6" applyNumberFormat="1" applyFont="1" applyBorder="1" applyAlignment="1">
      <alignment horizontal="center" vertical="center" wrapText="1"/>
    </xf>
    <xf numFmtId="8" fontId="48" fillId="0" borderId="57" xfId="6" applyNumberFormat="1" applyFont="1" applyBorder="1" applyAlignment="1">
      <alignment horizontal="center" vertical="center" wrapText="1"/>
    </xf>
    <xf numFmtId="0" fontId="45" fillId="0" borderId="1" xfId="6" applyFont="1" applyBorder="1" applyAlignment="1">
      <alignment horizontal="center" vertical="center" wrapText="1"/>
    </xf>
    <xf numFmtId="0" fontId="19" fillId="0" borderId="1" xfId="6" applyFont="1" applyBorder="1" applyAlignment="1">
      <alignment wrapText="1"/>
    </xf>
    <xf numFmtId="8" fontId="48" fillId="0" borderId="64" xfId="6" applyNumberFormat="1" applyFont="1" applyBorder="1" applyAlignment="1">
      <alignment horizontal="center" vertical="center"/>
    </xf>
    <xf numFmtId="8" fontId="48" fillId="0" borderId="66" xfId="6" applyNumberFormat="1" applyFont="1" applyBorder="1" applyAlignment="1">
      <alignment horizontal="center" vertical="center"/>
    </xf>
    <xf numFmtId="8" fontId="48" fillId="0" borderId="11" xfId="6" applyNumberFormat="1" applyFont="1" applyBorder="1" applyAlignment="1">
      <alignment horizontal="center" vertical="center"/>
    </xf>
    <xf numFmtId="8" fontId="48" fillId="0" borderId="61" xfId="6" applyNumberFormat="1" applyFont="1" applyBorder="1" applyAlignment="1">
      <alignment horizontal="center" vertical="center"/>
    </xf>
    <xf numFmtId="8" fontId="48" fillId="0" borderId="58" xfId="6" applyNumberFormat="1" applyFont="1" applyBorder="1" applyAlignment="1">
      <alignment horizontal="center" vertical="center"/>
    </xf>
    <xf numFmtId="8" fontId="48" fillId="0" borderId="57" xfId="6" applyNumberFormat="1" applyFont="1" applyBorder="1" applyAlignment="1">
      <alignment horizontal="center" vertical="center"/>
    </xf>
    <xf numFmtId="0" fontId="41" fillId="0" borderId="0" xfId="3" applyAlignment="1" applyProtection="1">
      <alignment horizontal="center" vertical="center" wrapText="1"/>
      <protection locked="0"/>
    </xf>
    <xf numFmtId="8" fontId="48" fillId="0" borderId="64" xfId="6" applyNumberFormat="1" applyFont="1" applyBorder="1" applyAlignment="1" applyProtection="1">
      <alignment horizontal="center" vertical="center"/>
      <protection locked="0"/>
    </xf>
    <xf numFmtId="8" fontId="48" fillId="0" borderId="66" xfId="6" applyNumberFormat="1" applyFont="1" applyBorder="1" applyAlignment="1" applyProtection="1">
      <alignment horizontal="center" vertical="center"/>
      <protection locked="0"/>
    </xf>
    <xf numFmtId="0" fontId="54" fillId="0" borderId="11" xfId="6" applyFont="1" applyBorder="1" applyAlignment="1">
      <alignment horizontal="center" vertical="top"/>
    </xf>
    <xf numFmtId="0" fontId="63" fillId="0" borderId="6" xfId="6" applyBorder="1" applyAlignment="1">
      <alignment horizontal="center" vertical="top"/>
    </xf>
    <xf numFmtId="0" fontId="63" fillId="0" borderId="61" xfId="6" applyBorder="1" applyAlignment="1">
      <alignment horizontal="center" vertical="top"/>
    </xf>
    <xf numFmtId="166" fontId="48" fillId="0" borderId="1" xfId="6" applyNumberFormat="1" applyFont="1" applyBorder="1" applyAlignment="1">
      <alignment horizontal="center" vertical="center"/>
    </xf>
    <xf numFmtId="166" fontId="48" fillId="0" borderId="0" xfId="6" applyNumberFormat="1" applyFont="1" applyBorder="1" applyAlignment="1">
      <alignment horizontal="center" vertical="center"/>
    </xf>
    <xf numFmtId="166" fontId="48" fillId="0" borderId="55" xfId="6" applyNumberFormat="1" applyFont="1" applyBorder="1" applyAlignment="1">
      <alignment horizontal="center" vertical="center"/>
    </xf>
    <xf numFmtId="49" fontId="54" fillId="0" borderId="11" xfId="6" applyNumberFormat="1" applyFont="1" applyBorder="1" applyAlignment="1">
      <alignment horizontal="center" vertical="top" wrapText="1"/>
    </xf>
    <xf numFmtId="0" fontId="54" fillId="0" borderId="6" xfId="6" applyFont="1" applyBorder="1" applyAlignment="1">
      <alignment horizontal="center" vertical="top"/>
    </xf>
    <xf numFmtId="0" fontId="54" fillId="0" borderId="61" xfId="6" applyFont="1" applyBorder="1" applyAlignment="1">
      <alignment horizontal="center" vertical="top"/>
    </xf>
    <xf numFmtId="0" fontId="48" fillId="0" borderId="1" xfId="6" applyFont="1" applyBorder="1" applyAlignment="1">
      <alignment horizontal="center" vertical="center"/>
    </xf>
    <xf numFmtId="0" fontId="48" fillId="0" borderId="0" xfId="6" applyFont="1" applyAlignment="1">
      <alignment horizontal="center" vertical="center"/>
    </xf>
    <xf numFmtId="0" fontId="48" fillId="0" borderId="55" xfId="6" applyFont="1" applyBorder="1" applyAlignment="1">
      <alignment horizontal="center" vertical="center"/>
    </xf>
    <xf numFmtId="0" fontId="48" fillId="0" borderId="58" xfId="6" applyFont="1" applyBorder="1" applyAlignment="1">
      <alignment horizontal="center" vertical="center"/>
    </xf>
    <xf numFmtId="0" fontId="48" fillId="0" borderId="71" xfId="6" applyFont="1" applyBorder="1" applyAlignment="1">
      <alignment horizontal="center" vertical="center"/>
    </xf>
    <xf numFmtId="0" fontId="48" fillId="0" borderId="57" xfId="6" applyFont="1" applyBorder="1" applyAlignment="1">
      <alignment horizontal="center" vertical="center"/>
    </xf>
    <xf numFmtId="0" fontId="48" fillId="0" borderId="58" xfId="6" applyFont="1" applyBorder="1" applyAlignment="1">
      <alignment horizontal="center" vertical="center" wrapText="1"/>
    </xf>
    <xf numFmtId="0" fontId="28" fillId="3" borderId="0" xfId="6" applyFont="1" applyFill="1" applyAlignment="1">
      <alignment horizontal="center" vertical="center" wrapText="1"/>
    </xf>
    <xf numFmtId="38" fontId="71" fillId="0" borderId="1" xfId="6" applyNumberFormat="1" applyFont="1" applyBorder="1" applyAlignment="1">
      <alignment horizontal="left" vertical="center"/>
    </xf>
    <xf numFmtId="0" fontId="78" fillId="0" borderId="55" xfId="0" applyFont="1" applyBorder="1" applyAlignment="1">
      <alignment horizontal="left" vertical="center"/>
    </xf>
    <xf numFmtId="0" fontId="0" fillId="0" borderId="57" xfId="0" applyBorder="1" applyAlignment="1">
      <alignment horizontal="center" vertical="center"/>
    </xf>
    <xf numFmtId="14" fontId="50" fillId="0" borderId="71" xfId="6" applyNumberFormat="1" applyFont="1" applyBorder="1" applyAlignment="1">
      <alignment horizontal="right" vertical="center"/>
    </xf>
    <xf numFmtId="14" fontId="50" fillId="0" borderId="57" xfId="6" applyNumberFormat="1" applyFont="1" applyBorder="1" applyAlignment="1">
      <alignment horizontal="right" vertical="center"/>
    </xf>
    <xf numFmtId="0" fontId="48" fillId="0" borderId="0" xfId="6" applyFont="1" applyBorder="1" applyAlignment="1">
      <alignment horizontal="left" vertical="center" wrapText="1"/>
    </xf>
    <xf numFmtId="0" fontId="0" fillId="0" borderId="0" xfId="0" applyAlignment="1">
      <alignment horizontal="left" vertical="center" wrapText="1"/>
    </xf>
    <xf numFmtId="0" fontId="0" fillId="0" borderId="55" xfId="0" applyBorder="1" applyAlignment="1">
      <alignment horizontal="left" vertical="center" wrapText="1"/>
    </xf>
    <xf numFmtId="0" fontId="48" fillId="0" borderId="1" xfId="6" applyNumberFormat="1" applyFont="1" applyBorder="1" applyAlignment="1">
      <alignment horizontal="center" vertical="center" wrapText="1"/>
    </xf>
    <xf numFmtId="0" fontId="48" fillId="0" borderId="0" xfId="6" applyNumberFormat="1" applyFont="1" applyBorder="1" applyAlignment="1">
      <alignment horizontal="center"/>
    </xf>
    <xf numFmtId="0" fontId="48" fillId="0" borderId="55" xfId="6" applyNumberFormat="1" applyFont="1" applyBorder="1" applyAlignment="1">
      <alignment horizontal="center"/>
    </xf>
    <xf numFmtId="0" fontId="15" fillId="0" borderId="1" xfId="6" applyFont="1" applyBorder="1" applyAlignment="1">
      <alignment horizontal="center" vertical="center" wrapText="1"/>
    </xf>
    <xf numFmtId="0" fontId="35" fillId="0" borderId="0" xfId="3" applyFont="1" applyFill="1" applyAlignment="1" applyProtection="1">
      <alignment horizontal="center" vertical="center" wrapText="1"/>
      <protection locked="0"/>
    </xf>
    <xf numFmtId="0" fontId="75" fillId="0" borderId="1" xfId="6" applyFont="1" applyBorder="1" applyAlignment="1">
      <alignment horizontal="left" wrapText="1"/>
    </xf>
    <xf numFmtId="0" fontId="51" fillId="0" borderId="1" xfId="6" applyFont="1" applyBorder="1" applyAlignment="1">
      <alignment horizontal="left" wrapText="1"/>
    </xf>
    <xf numFmtId="49" fontId="71" fillId="0" borderId="11" xfId="6" applyNumberFormat="1" applyFont="1" applyBorder="1" applyAlignment="1">
      <alignment vertical="center" wrapText="1"/>
    </xf>
    <xf numFmtId="0" fontId="19" fillId="0" borderId="61" xfId="6" applyFont="1" applyBorder="1" applyAlignment="1">
      <alignment vertical="center" wrapText="1"/>
    </xf>
    <xf numFmtId="0" fontId="19" fillId="0" borderId="1" xfId="6" applyFont="1" applyBorder="1" applyAlignment="1">
      <alignment vertical="center" wrapText="1"/>
    </xf>
    <xf numFmtId="0" fontId="19" fillId="0" borderId="55" xfId="6" applyFont="1" applyBorder="1" applyAlignment="1">
      <alignment vertical="center" wrapText="1"/>
    </xf>
    <xf numFmtId="0" fontId="19" fillId="0" borderId="58" xfId="6" applyFont="1" applyBorder="1" applyAlignment="1">
      <alignment vertical="center" wrapText="1"/>
    </xf>
    <xf numFmtId="0" fontId="19" fillId="0" borderId="57" xfId="6" applyFont="1" applyBorder="1" applyAlignment="1">
      <alignment vertical="center" wrapText="1"/>
    </xf>
    <xf numFmtId="0" fontId="63" fillId="0" borderId="1" xfId="6" applyBorder="1" applyAlignment="1">
      <alignment horizontal="center" vertical="top"/>
    </xf>
    <xf numFmtId="0" fontId="63" fillId="0" borderId="0" xfId="6" applyBorder="1" applyAlignment="1">
      <alignment horizontal="center" vertical="top"/>
    </xf>
    <xf numFmtId="0" fontId="63" fillId="0" borderId="55" xfId="6" applyBorder="1" applyAlignment="1">
      <alignment horizontal="center" vertical="top"/>
    </xf>
    <xf numFmtId="0" fontId="63" fillId="0" borderId="58" xfId="6" applyBorder="1" applyAlignment="1">
      <alignment horizontal="center" vertical="top"/>
    </xf>
    <xf numFmtId="0" fontId="63" fillId="0" borderId="71" xfId="6" applyBorder="1" applyAlignment="1">
      <alignment horizontal="center" vertical="top"/>
    </xf>
    <xf numFmtId="0" fontId="63" fillId="0" borderId="57" xfId="6" applyBorder="1" applyAlignment="1">
      <alignment horizontal="center" vertical="top"/>
    </xf>
    <xf numFmtId="0" fontId="41" fillId="0" borderId="1" xfId="3" applyBorder="1" applyAlignment="1" applyProtection="1">
      <alignment wrapText="1"/>
    </xf>
    <xf numFmtId="0" fontId="39" fillId="0" borderId="0" xfId="1" applyFont="1" applyAlignment="1">
      <alignment horizontal="center"/>
    </xf>
    <xf numFmtId="0" fontId="38" fillId="0" borderId="40" xfId="1" applyFont="1" applyBorder="1" applyAlignment="1" applyProtection="1">
      <alignment horizontal="center" vertical="center" wrapText="1"/>
    </xf>
    <xf numFmtId="0" fontId="38" fillId="0" borderId="41" xfId="1" applyFont="1" applyBorder="1" applyAlignment="1" applyProtection="1">
      <alignment horizontal="center" vertical="center" wrapText="1"/>
    </xf>
    <xf numFmtId="0" fontId="38" fillId="0" borderId="38" xfId="1" applyFont="1" applyBorder="1" applyAlignment="1" applyProtection="1">
      <alignment horizontal="center" vertical="center" wrapText="1"/>
    </xf>
    <xf numFmtId="0" fontId="38" fillId="0" borderId="42" xfId="1" applyFont="1" applyBorder="1" applyAlignment="1" applyProtection="1">
      <alignment horizontal="center" vertical="center" wrapText="1"/>
    </xf>
    <xf numFmtId="0" fontId="38" fillId="0" borderId="39" xfId="1" applyFont="1" applyBorder="1" applyAlignment="1" applyProtection="1">
      <alignment horizontal="center" vertical="center" wrapText="1"/>
    </xf>
    <xf numFmtId="0" fontId="38" fillId="0" borderId="43" xfId="1" applyFont="1" applyBorder="1" applyAlignment="1" applyProtection="1">
      <alignment horizontal="center" vertical="center" wrapText="1"/>
    </xf>
    <xf numFmtId="0" fontId="16" fillId="0" borderId="0" xfId="0" applyFont="1" applyAlignment="1" applyProtection="1">
      <alignment horizontal="center" vertical="center" wrapText="1"/>
    </xf>
    <xf numFmtId="0" fontId="35" fillId="0" borderId="0" xfId="1" applyFont="1" applyAlignment="1" applyProtection="1">
      <alignment horizontal="center" vertical="center"/>
    </xf>
    <xf numFmtId="0" fontId="15" fillId="0" borderId="0" xfId="0" applyFont="1" applyAlignment="1" applyProtection="1">
      <alignment horizontal="center" vertical="center"/>
    </xf>
    <xf numFmtId="0" fontId="36" fillId="0" borderId="0" xfId="0" applyFont="1" applyAlignment="1">
      <alignment horizontal="center" vertical="center"/>
    </xf>
    <xf numFmtId="0" fontId="37" fillId="0" borderId="0" xfId="0" applyFont="1" applyAlignment="1">
      <alignment horizontal="center" vertical="center"/>
    </xf>
    <xf numFmtId="0" fontId="16" fillId="16" borderId="0" xfId="6" applyFont="1" applyFill="1" applyBorder="1" applyAlignment="1">
      <alignment horizontal="right"/>
    </xf>
    <xf numFmtId="0" fontId="63" fillId="16" borderId="0" xfId="6" applyFill="1" applyBorder="1" applyAlignment="1">
      <alignment horizontal="right"/>
    </xf>
    <xf numFmtId="0" fontId="64" fillId="16" borderId="0" xfId="6" applyFont="1" applyFill="1" applyBorder="1" applyAlignment="1">
      <alignment horizontal="center" vertical="center"/>
    </xf>
    <xf numFmtId="0" fontId="63" fillId="0" borderId="0" xfId="6" applyBorder="1" applyAlignment="1">
      <alignment horizontal="center" vertical="center"/>
    </xf>
    <xf numFmtId="0" fontId="66" fillId="16" borderId="0" xfId="6" applyFont="1" applyFill="1" applyBorder="1" applyAlignment="1">
      <alignment horizontal="center" vertical="center"/>
    </xf>
    <xf numFmtId="165" fontId="40" fillId="16" borderId="0" xfId="6" applyNumberFormat="1" applyFont="1" applyFill="1" applyBorder="1" applyAlignment="1">
      <alignment horizontal="left" vertical="center"/>
    </xf>
    <xf numFmtId="0" fontId="40" fillId="0" borderId="0" xfId="6" applyFont="1" applyBorder="1" applyAlignment="1">
      <alignment horizontal="left" vertical="center"/>
    </xf>
    <xf numFmtId="0" fontId="65" fillId="0" borderId="0" xfId="6" applyFont="1" applyBorder="1" applyAlignment="1">
      <alignment horizontal="left" vertical="center"/>
    </xf>
    <xf numFmtId="0" fontId="16" fillId="0" borderId="0" xfId="6" applyFont="1" applyFill="1" applyAlignment="1">
      <alignment horizontal="right"/>
    </xf>
    <xf numFmtId="0" fontId="63" fillId="0" borderId="0" xfId="6" applyFill="1" applyAlignment="1">
      <alignment horizontal="right"/>
    </xf>
    <xf numFmtId="0" fontId="16" fillId="0" borderId="0" xfId="6" applyFont="1" applyFill="1" applyAlignment="1">
      <alignment horizontal="right" vertical="center" wrapText="1"/>
    </xf>
    <xf numFmtId="0" fontId="63" fillId="0" borderId="0" xfId="6" applyFill="1" applyAlignment="1">
      <alignment horizontal="right" vertical="center" wrapText="1"/>
    </xf>
    <xf numFmtId="0" fontId="16" fillId="0" borderId="0" xfId="6" applyFont="1" applyAlignment="1">
      <alignment horizontal="left" vertical="center"/>
    </xf>
    <xf numFmtId="0" fontId="63" fillId="0" borderId="0" xfId="6" applyAlignment="1">
      <alignment horizontal="left" vertical="center"/>
    </xf>
    <xf numFmtId="0" fontId="16" fillId="16" borderId="0" xfId="6" applyFont="1" applyFill="1" applyBorder="1" applyAlignment="1">
      <alignment horizontal="right" vertical="center" wrapText="1"/>
    </xf>
    <xf numFmtId="0" fontId="63" fillId="16" borderId="0" xfId="6" applyFill="1" applyBorder="1" applyAlignment="1">
      <alignment horizontal="right" vertical="center" wrapText="1"/>
    </xf>
    <xf numFmtId="0" fontId="64" fillId="0" borderId="0" xfId="6" applyFont="1" applyFill="1" applyAlignment="1">
      <alignment horizontal="center" vertical="center"/>
    </xf>
    <xf numFmtId="0" fontId="63" fillId="0" borderId="0" xfId="6" applyFill="1" applyAlignment="1">
      <alignment horizontal="center" vertical="center"/>
    </xf>
    <xf numFmtId="165" fontId="40" fillId="0" borderId="0" xfId="6" applyNumberFormat="1" applyFont="1" applyFill="1" applyAlignment="1">
      <alignment horizontal="left" vertical="center"/>
    </xf>
    <xf numFmtId="0" fontId="40" fillId="0" borderId="0" xfId="6" applyFont="1" applyFill="1" applyAlignment="1">
      <alignment horizontal="left" vertical="center"/>
    </xf>
    <xf numFmtId="0" fontId="65" fillId="0" borderId="0" xfId="6" applyFont="1" applyFill="1" applyAlignment="1">
      <alignment horizontal="left" vertical="center"/>
    </xf>
    <xf numFmtId="0" fontId="87" fillId="21" borderId="0" xfId="0" applyFont="1" applyFill="1" applyAlignment="1">
      <alignment horizontal="left" vertical="center" wrapText="1"/>
    </xf>
    <xf numFmtId="0" fontId="8" fillId="9" borderId="25" xfId="1" applyFont="1" applyFill="1" applyBorder="1" applyAlignment="1" applyProtection="1">
      <alignment horizontal="center" vertical="center"/>
      <protection locked="0"/>
    </xf>
    <xf numFmtId="0" fontId="8" fillId="9" borderId="26" xfId="3" applyFont="1" applyFill="1" applyBorder="1" applyAlignment="1" applyProtection="1">
      <alignment horizontal="center" vertical="center"/>
      <protection locked="0"/>
    </xf>
    <xf numFmtId="0" fontId="8" fillId="9" borderId="27" xfId="3" applyFont="1" applyFill="1" applyBorder="1" applyAlignment="1" applyProtection="1">
      <alignment horizontal="center" vertical="center"/>
      <protection locked="0"/>
    </xf>
    <xf numFmtId="0" fontId="8" fillId="9" borderId="30" xfId="3" applyFont="1" applyFill="1" applyBorder="1" applyAlignment="1" applyProtection="1">
      <alignment horizontal="center" vertical="center"/>
      <protection locked="0"/>
    </xf>
    <xf numFmtId="0" fontId="8" fillId="9" borderId="7" xfId="3" applyFont="1" applyFill="1" applyBorder="1" applyAlignment="1" applyProtection="1">
      <alignment horizontal="center" vertical="center"/>
      <protection locked="0"/>
    </xf>
    <xf numFmtId="0" fontId="8" fillId="9" borderId="31" xfId="3" applyFont="1" applyFill="1" applyBorder="1" applyAlignment="1" applyProtection="1">
      <alignment horizontal="center" vertical="center"/>
      <protection locked="0"/>
    </xf>
    <xf numFmtId="0" fontId="91" fillId="0" borderId="0" xfId="0" applyFont="1" applyAlignment="1">
      <alignment horizontal="center" vertical="center" wrapText="1"/>
    </xf>
    <xf numFmtId="0" fontId="92" fillId="0" borderId="0" xfId="0" applyFont="1" applyAlignment="1">
      <alignment horizontal="center" vertical="center" wrapText="1"/>
    </xf>
  </cellXfs>
  <cellStyles count="7">
    <cellStyle name="Hyperlink" xfId="1" builtinId="8"/>
    <cellStyle name="Hyperlink 2" xfId="3" xr:uid="{00000000-0005-0000-0000-000001000000}"/>
    <cellStyle name="Normal" xfId="0" builtinId="0"/>
    <cellStyle name="Normal 2" xfId="2" xr:uid="{00000000-0005-0000-0000-000003000000}"/>
    <cellStyle name="Normal 3" xfId="4" xr:uid="{00000000-0005-0000-0000-000004000000}"/>
    <cellStyle name="Normal 4" xfId="6" xr:uid="{00000000-0005-0000-0000-000005000000}"/>
    <cellStyle name="Normal_SF-425in progress" xfId="5" xr:uid="{00000000-0005-0000-0000-000006000000}"/>
  </cellStyles>
  <dxfs count="77">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10" formatCode="&quot;$&quot;#,##0_);[Red]\(&quot;$&quot;#,##0\)"/>
    </dxf>
    <dxf>
      <numFmt numFmtId="6" formatCode="#,##0_);[Red]\(#,##0\)"/>
    </dxf>
    <dxf>
      <numFmt numFmtId="6" formatCode="#,##0_);[Red]\(#,##0\)"/>
    </dxf>
    <dxf>
      <numFmt numFmtId="10" formatCode="&quot;$&quot;#,##0_);[Red]\(&quot;$&quot;#,##0\)"/>
    </dxf>
    <dxf>
      <numFmt numFmtId="6" formatCode="#,##0_);[Red]\(#,##0\)"/>
    </dxf>
    <dxf>
      <numFmt numFmtId="6" formatCode="#,##0_);[Red]\(#,##0\)"/>
    </dxf>
    <dxf>
      <numFmt numFmtId="6" formatCode="#,##0_);[Red]\(#,##0\)"/>
    </dxf>
    <dxf>
      <numFmt numFmtId="10" formatCode="&quot;$&quot;#,##0_);[Red]\(&quot;$&quot;#,##0\)"/>
    </dxf>
    <dxf>
      <numFmt numFmtId="6" formatCode="#,##0_);[Red]\(#,##0\)"/>
    </dxf>
    <dxf>
      <numFmt numFmtId="6" formatCode="#,##0_);[Red]\(#,##0\)"/>
    </dxf>
    <dxf>
      <numFmt numFmtId="6" formatCode="#,##0_);[Red]\(#,##0\)"/>
    </dxf>
    <dxf>
      <numFmt numFmtId="10" formatCode="&quot;$&quot;#,##0_);[Red]\(&quot;$&quot;#,##0\)"/>
    </dxf>
    <dxf>
      <numFmt numFmtId="6" formatCode="#,##0_);[Red]\(#,##0\)"/>
    </dxf>
    <dxf>
      <numFmt numFmtId="6" formatCode="#,##0_);[Red]\(#,##0\)"/>
    </dxf>
    <dxf>
      <numFmt numFmtId="6" formatCode="#,##0_);[Red]\(#,##0\)"/>
    </dxf>
    <dxf>
      <numFmt numFmtId="10" formatCode="&quot;$&quot;#,##0_);[Red]\(&quot;$&quot;#,##0\)"/>
    </dxf>
    <dxf>
      <numFmt numFmtId="6" formatCode="#,##0_);[Red]\(#,##0\)"/>
    </dxf>
    <dxf>
      <numFmt numFmtId="6" formatCode="#,##0_);[Red]\(#,##0\)"/>
    </dxf>
    <dxf>
      <numFmt numFmtId="6" formatCode="#,##0_);[Red]\(#,##0\)"/>
    </dxf>
    <dxf>
      <numFmt numFmtId="10" formatCode="&quot;$&quot;#,##0_);[Red]\(&quot;$&quot;#,##0\)"/>
    </dxf>
    <dxf>
      <numFmt numFmtId="6" formatCode="#,##0_);[Red]\(#,##0\)"/>
    </dxf>
    <dxf>
      <numFmt numFmtId="6" formatCode="#,##0_);[Red]\(#,##0\)"/>
    </dxf>
    <dxf>
      <numFmt numFmtId="10" formatCode="&quot;$&quot;#,##0_);[Red]\(&quot;$&quot;#,##0\)"/>
    </dxf>
    <dxf>
      <numFmt numFmtId="10" formatCode="&quot;$&quot;#,##0_);[Red]\(&quot;$&quot;#,##0\)"/>
    </dxf>
    <dxf>
      <font>
        <strike val="0"/>
        <color rgb="FFFF0000"/>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ons-DataEntry'!A1"/><Relationship Id="rId2" Type="http://schemas.openxmlformats.org/officeDocument/2006/relationships/image" Target="../media/image1.png"/><Relationship Id="rId1" Type="http://schemas.openxmlformats.org/officeDocument/2006/relationships/hyperlink" Target="#'Set-Up'!B3"/><Relationship Id="rId5" Type="http://schemas.openxmlformats.org/officeDocument/2006/relationships/image" Target="../media/image2.png"/><Relationship Id="rId4" Type="http://schemas.openxmlformats.org/officeDocument/2006/relationships/hyperlink" Target="#Payments!A1"/></Relationships>
</file>

<file path=xl/drawings/_rels/drawing2.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image" Target="../media/image3.png"/><Relationship Id="rId1" Type="http://schemas.openxmlformats.org/officeDocument/2006/relationships/hyperlink" Target="#NavigationSheet!A1"/><Relationship Id="rId5" Type="http://schemas.openxmlformats.org/officeDocument/2006/relationships/image" Target="../media/image2.png"/><Relationship Id="rId4" Type="http://schemas.openxmlformats.org/officeDocument/2006/relationships/hyperlink" Target="#Payments!A1"/></Relationships>
</file>

<file path=xl/drawings/_rels/drawing3.xml.rels><?xml version="1.0" encoding="UTF-8" standalone="yes"?>
<Relationships xmlns="http://schemas.openxmlformats.org/package/2006/relationships"><Relationship Id="rId3" Type="http://schemas.openxmlformats.org/officeDocument/2006/relationships/hyperlink" Target="#XpndQtr1!A1"/><Relationship Id="rId2" Type="http://schemas.openxmlformats.org/officeDocument/2006/relationships/image" Target="../media/image4.png"/><Relationship Id="rId1" Type="http://schemas.openxmlformats.org/officeDocument/2006/relationships/hyperlink" Target="#Payments!A1"/></Relationships>
</file>

<file path=xl/drawings/_rels/drawing4.xml.rels><?xml version="1.0" encoding="UTF-8" standalone="yes"?>
<Relationships xmlns="http://schemas.openxmlformats.org/package/2006/relationships"><Relationship Id="rId3" Type="http://schemas.openxmlformats.org/officeDocument/2006/relationships/hyperlink" Target="#XpndQtr2!A1"/><Relationship Id="rId2" Type="http://schemas.openxmlformats.org/officeDocument/2006/relationships/image" Target="../media/image4.png"/><Relationship Id="rId1" Type="http://schemas.openxmlformats.org/officeDocument/2006/relationships/hyperlink" Target="#Payments!A1"/></Relationships>
</file>

<file path=xl/drawings/_rels/drawing5.xml.rels><?xml version="1.0" encoding="UTF-8" standalone="yes"?>
<Relationships xmlns="http://schemas.openxmlformats.org/package/2006/relationships"><Relationship Id="rId3" Type="http://schemas.openxmlformats.org/officeDocument/2006/relationships/hyperlink" Target="#XpndQtr3!A1"/><Relationship Id="rId2" Type="http://schemas.openxmlformats.org/officeDocument/2006/relationships/image" Target="../media/image4.png"/><Relationship Id="rId1" Type="http://schemas.openxmlformats.org/officeDocument/2006/relationships/hyperlink" Target="#Payments!A1"/></Relationships>
</file>

<file path=xl/drawings/_rels/drawing6.xml.rels><?xml version="1.0" encoding="UTF-8" standalone="yes"?>
<Relationships xmlns="http://schemas.openxmlformats.org/package/2006/relationships"><Relationship Id="rId3" Type="http://schemas.openxmlformats.org/officeDocument/2006/relationships/hyperlink" Target="#XpndQtr4!A1"/><Relationship Id="rId2" Type="http://schemas.openxmlformats.org/officeDocument/2006/relationships/image" Target="../media/image4.png"/><Relationship Id="rId1" Type="http://schemas.openxmlformats.org/officeDocument/2006/relationships/hyperlink" Target="#Payments!A1"/></Relationships>
</file>

<file path=xl/drawings/_rels/drawing7.xml.rels><?xml version="1.0" encoding="UTF-8" standalone="yes"?>
<Relationships xmlns="http://schemas.openxmlformats.org/package/2006/relationships"><Relationship Id="rId3" Type="http://schemas.openxmlformats.org/officeDocument/2006/relationships/hyperlink" Target="#XpndFinal!A1"/><Relationship Id="rId2" Type="http://schemas.openxmlformats.org/officeDocument/2006/relationships/image" Target="../media/image4.png"/><Relationship Id="rId1" Type="http://schemas.openxmlformats.org/officeDocument/2006/relationships/hyperlink" Target="#Payments!A1"/></Relationships>
</file>

<file path=xl/drawings/_rels/drawing8.xml.rels><?xml version="1.0" encoding="UTF-8" standalone="yes"?>
<Relationships xmlns="http://schemas.openxmlformats.org/package/2006/relationships"><Relationship Id="rId3" Type="http://schemas.openxmlformats.org/officeDocument/2006/relationships/hyperlink" Target="#XpndCumulative!A1"/><Relationship Id="rId2" Type="http://schemas.openxmlformats.org/officeDocument/2006/relationships/image" Target="../media/image2.png"/><Relationship Id="rId1" Type="http://schemas.openxmlformats.org/officeDocument/2006/relationships/hyperlink" Target="#Payments!A1"/></Relationships>
</file>

<file path=xl/drawings/_rels/drawing9.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hyperlink" Target="#ErrorChkQ1!SummaryQ1"/><Relationship Id="rId7" Type="http://schemas.openxmlformats.org/officeDocument/2006/relationships/hyperlink" Target="#ErrorChkQ1!A1"/><Relationship Id="rId2" Type="http://schemas.openxmlformats.org/officeDocument/2006/relationships/hyperlink" Target="#SF425Qtr1!A1"/><Relationship Id="rId1" Type="http://schemas.openxmlformats.org/officeDocument/2006/relationships/image" Target="../media/image5.jpeg"/><Relationship Id="rId6" Type="http://schemas.openxmlformats.org/officeDocument/2006/relationships/hyperlink" Target="#'Instructions-DataEntry'!A1"/><Relationship Id="rId5" Type="http://schemas.openxmlformats.org/officeDocument/2006/relationships/hyperlink" Target="#XpndQtr1!A1"/><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hyperlink" Target="#ErrorChkQ2!SummaryQ2"/><Relationship Id="rId7" Type="http://schemas.openxmlformats.org/officeDocument/2006/relationships/hyperlink" Target="#ErrorChkQ2!A1"/><Relationship Id="rId2" Type="http://schemas.openxmlformats.org/officeDocument/2006/relationships/hyperlink" Target="#SF425Qtr2!A1"/><Relationship Id="rId1" Type="http://schemas.openxmlformats.org/officeDocument/2006/relationships/image" Target="../media/image5.jpeg"/><Relationship Id="rId6" Type="http://schemas.openxmlformats.org/officeDocument/2006/relationships/hyperlink" Target="#'Instructions-DataEntry'!Data"/><Relationship Id="rId5" Type="http://schemas.openxmlformats.org/officeDocument/2006/relationships/hyperlink" Target="#XpndQtr2!A1"/><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hyperlink" Target="#ErrorChkQ3!SummaryQ3"/><Relationship Id="rId7" Type="http://schemas.openxmlformats.org/officeDocument/2006/relationships/hyperlink" Target="#ErrorChkQ3!A1"/><Relationship Id="rId2" Type="http://schemas.openxmlformats.org/officeDocument/2006/relationships/hyperlink" Target="#SF425Qtr3!A1"/><Relationship Id="rId1" Type="http://schemas.openxmlformats.org/officeDocument/2006/relationships/image" Target="../media/image5.jpeg"/><Relationship Id="rId6" Type="http://schemas.openxmlformats.org/officeDocument/2006/relationships/hyperlink" Target="#'Instructions-DataEntry'!Data"/><Relationship Id="rId5" Type="http://schemas.openxmlformats.org/officeDocument/2006/relationships/hyperlink" Target="#XpndQtr3!A1"/><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hyperlink" Target="#ErrorChkQ4!SummaryQ4"/><Relationship Id="rId7" Type="http://schemas.openxmlformats.org/officeDocument/2006/relationships/hyperlink" Target="#ErrorChkQ4!A1"/><Relationship Id="rId2" Type="http://schemas.openxmlformats.org/officeDocument/2006/relationships/hyperlink" Target="#SF425Qtr4!A1"/><Relationship Id="rId1" Type="http://schemas.openxmlformats.org/officeDocument/2006/relationships/image" Target="../media/image5.jpeg"/><Relationship Id="rId6" Type="http://schemas.openxmlformats.org/officeDocument/2006/relationships/hyperlink" Target="#'Instructions-DataEntry'!Data"/><Relationship Id="rId5" Type="http://schemas.openxmlformats.org/officeDocument/2006/relationships/hyperlink" Target="#XpndQtr4!A1"/><Relationship Id="rId4" Type="http://schemas.openxmlformats.org/officeDocument/2006/relationships/image" Target="../media/image6.png"/></Relationships>
</file>

<file path=xl/drawings/_rels/drawing13.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hyperlink" Target="#SummaryReportFinal"/><Relationship Id="rId7" Type="http://schemas.openxmlformats.org/officeDocument/2006/relationships/hyperlink" Target="#ErrorChkFinal!A1"/><Relationship Id="rId2" Type="http://schemas.openxmlformats.org/officeDocument/2006/relationships/hyperlink" Target="#SF425Final!A1"/><Relationship Id="rId1" Type="http://schemas.openxmlformats.org/officeDocument/2006/relationships/image" Target="../media/image5.jpeg"/><Relationship Id="rId6" Type="http://schemas.openxmlformats.org/officeDocument/2006/relationships/hyperlink" Target="#'Instructions-DataEntry'!A1"/><Relationship Id="rId5" Type="http://schemas.openxmlformats.org/officeDocument/2006/relationships/hyperlink" Target="#XpndFinal!A1"/><Relationship Id="rId4" Type="http://schemas.openxmlformats.org/officeDocument/2006/relationships/image" Target="../media/image6.png"/></Relationships>
</file>

<file path=xl/drawings/_rels/drawing14.xml.rels><?xml version="1.0" encoding="UTF-8" standalone="yes"?>
<Relationships xmlns="http://schemas.openxmlformats.org/package/2006/relationships"><Relationship Id="rId2" Type="http://schemas.openxmlformats.org/officeDocument/2006/relationships/hyperlink" Target="#XpndQtr1!A1"/><Relationship Id="rId1" Type="http://schemas.openxmlformats.org/officeDocument/2006/relationships/hyperlink" Target="#Payments!A1"/></Relationships>
</file>

<file path=xl/drawings/_rels/drawing15.xml.rels><?xml version="1.0" encoding="UTF-8" standalone="yes"?>
<Relationships xmlns="http://schemas.openxmlformats.org/package/2006/relationships"><Relationship Id="rId2" Type="http://schemas.openxmlformats.org/officeDocument/2006/relationships/hyperlink" Target="#XpndQtr2!A1"/><Relationship Id="rId1" Type="http://schemas.openxmlformats.org/officeDocument/2006/relationships/hyperlink" Target="#Payments!A1"/></Relationships>
</file>

<file path=xl/drawings/_rels/drawing16.xml.rels><?xml version="1.0" encoding="UTF-8" standalone="yes"?>
<Relationships xmlns="http://schemas.openxmlformats.org/package/2006/relationships"><Relationship Id="rId2" Type="http://schemas.openxmlformats.org/officeDocument/2006/relationships/hyperlink" Target="#XpndQtr3!A1"/><Relationship Id="rId1" Type="http://schemas.openxmlformats.org/officeDocument/2006/relationships/hyperlink" Target="#Payments!A1"/></Relationships>
</file>

<file path=xl/drawings/_rels/drawing17.xml.rels><?xml version="1.0" encoding="UTF-8" standalone="yes"?>
<Relationships xmlns="http://schemas.openxmlformats.org/package/2006/relationships"><Relationship Id="rId2" Type="http://schemas.openxmlformats.org/officeDocument/2006/relationships/hyperlink" Target="#XpndQtr4!A1"/><Relationship Id="rId1" Type="http://schemas.openxmlformats.org/officeDocument/2006/relationships/hyperlink" Target="#Payments!A1"/></Relationships>
</file>

<file path=xl/drawings/_rels/drawing18.xml.rels><?xml version="1.0" encoding="UTF-8" standalone="yes"?>
<Relationships xmlns="http://schemas.openxmlformats.org/package/2006/relationships"><Relationship Id="rId2" Type="http://schemas.openxmlformats.org/officeDocument/2006/relationships/hyperlink" Target="#XpndFinal!A1"/><Relationship Id="rId1" Type="http://schemas.openxmlformats.org/officeDocument/2006/relationships/hyperlink" Target="#Payments!A1"/></Relationships>
</file>

<file path=xl/drawings/_rels/drawing19.xml.rels><?xml version="1.0" encoding="UTF-8" standalone="yes"?>
<Relationships xmlns="http://schemas.openxmlformats.org/package/2006/relationships"><Relationship Id="rId3" Type="http://schemas.openxmlformats.org/officeDocument/2006/relationships/hyperlink" Target="http://www.asap.gov/" TargetMode="External"/><Relationship Id="rId2" Type="http://schemas.openxmlformats.org/officeDocument/2006/relationships/image" Target="../media/image8.png"/><Relationship Id="rId1" Type="http://schemas.openxmlformats.org/officeDocument/2006/relationships/hyperlink" Target="#Payments!A1"/><Relationship Id="rId5" Type="http://schemas.openxmlformats.org/officeDocument/2006/relationships/image" Target="../media/image2.png"/><Relationship Id="rId4" Type="http://schemas.openxmlformats.org/officeDocument/2006/relationships/image" Target="../media/image9.png"/></Relationships>
</file>

<file path=xl/drawings/_rels/drawing20.xml.rels><?xml version="1.0" encoding="UTF-8" standalone="yes"?>
<Relationships xmlns="http://schemas.openxmlformats.org/package/2006/relationships"><Relationship Id="rId3" Type="http://schemas.openxmlformats.org/officeDocument/2006/relationships/hyperlink" Target="http://www.asap.gov/" TargetMode="External"/><Relationship Id="rId2" Type="http://schemas.openxmlformats.org/officeDocument/2006/relationships/image" Target="../media/image10.png"/><Relationship Id="rId1" Type="http://schemas.openxmlformats.org/officeDocument/2006/relationships/hyperlink" Target="#Payments!A1"/><Relationship Id="rId5" Type="http://schemas.openxmlformats.org/officeDocument/2006/relationships/image" Target="../media/image2.png"/><Relationship Id="rId4" Type="http://schemas.openxmlformats.org/officeDocument/2006/relationships/image" Target="../media/image9.png"/></Relationships>
</file>

<file path=xl/drawings/_rels/drawing21.xml.rels><?xml version="1.0" encoding="UTF-8" standalone="yes"?>
<Relationships xmlns="http://schemas.openxmlformats.org/package/2006/relationships"><Relationship Id="rId3" Type="http://schemas.openxmlformats.org/officeDocument/2006/relationships/hyperlink" Target="http://www.asap.gov/" TargetMode="External"/><Relationship Id="rId2" Type="http://schemas.openxmlformats.org/officeDocument/2006/relationships/image" Target="../media/image10.png"/><Relationship Id="rId1" Type="http://schemas.openxmlformats.org/officeDocument/2006/relationships/hyperlink" Target="#Payments!A1"/><Relationship Id="rId5" Type="http://schemas.openxmlformats.org/officeDocument/2006/relationships/image" Target="../media/image2.png"/><Relationship Id="rId4" Type="http://schemas.openxmlformats.org/officeDocument/2006/relationships/image" Target="../media/image9.png"/></Relationships>
</file>

<file path=xl/drawings/_rels/drawing22.xml.rels><?xml version="1.0" encoding="UTF-8" standalone="yes"?>
<Relationships xmlns="http://schemas.openxmlformats.org/package/2006/relationships"><Relationship Id="rId3" Type="http://schemas.openxmlformats.org/officeDocument/2006/relationships/hyperlink" Target="http://www.asap.gov/" TargetMode="External"/><Relationship Id="rId2" Type="http://schemas.openxmlformats.org/officeDocument/2006/relationships/image" Target="../media/image11.png"/><Relationship Id="rId1" Type="http://schemas.openxmlformats.org/officeDocument/2006/relationships/hyperlink" Target="#Payments!A1"/><Relationship Id="rId5" Type="http://schemas.openxmlformats.org/officeDocument/2006/relationships/image" Target="../media/image2.png"/><Relationship Id="rId4" Type="http://schemas.openxmlformats.org/officeDocument/2006/relationships/image" Target="../media/image9.png"/></Relationships>
</file>

<file path=xl/drawings/_rels/drawing23.xml.rels><?xml version="1.0" encoding="UTF-8" standalone="yes"?>
<Relationships xmlns="http://schemas.openxmlformats.org/package/2006/relationships"><Relationship Id="rId3" Type="http://schemas.openxmlformats.org/officeDocument/2006/relationships/hyperlink" Target="http://www.asap.gov/" TargetMode="External"/><Relationship Id="rId2" Type="http://schemas.openxmlformats.org/officeDocument/2006/relationships/image" Target="../media/image11.png"/><Relationship Id="rId1" Type="http://schemas.openxmlformats.org/officeDocument/2006/relationships/hyperlink" Target="#Payments!A1"/><Relationship Id="rId5" Type="http://schemas.openxmlformats.org/officeDocument/2006/relationships/image" Target="../media/image2.png"/><Relationship Id="rId4" Type="http://schemas.openxmlformats.org/officeDocument/2006/relationships/image" Target="../media/image9.png"/></Relationships>
</file>

<file path=xl/drawings/_rels/drawing24.xml.rels><?xml version="1.0" encoding="UTF-8" standalone="yes"?>
<Relationships xmlns="http://schemas.openxmlformats.org/package/2006/relationships"><Relationship Id="rId3" Type="http://schemas.openxmlformats.org/officeDocument/2006/relationships/hyperlink" Target="#Payments!A1"/><Relationship Id="rId2" Type="http://schemas.openxmlformats.org/officeDocument/2006/relationships/hyperlink" Target="#'Set-Up'!C5"/><Relationship Id="rId1" Type="http://schemas.openxmlformats.org/officeDocument/2006/relationships/hyperlink" Target="#XpndCumulative!A1"/><Relationship Id="rId4" Type="http://schemas.openxmlformats.org/officeDocument/2006/relationships/image" Target="../media/image2.png"/></Relationships>
</file>

<file path=xl/drawings/_rels/drawing25.xml.rels><?xml version="1.0" encoding="UTF-8" standalone="yes"?>
<Relationships xmlns="http://schemas.openxmlformats.org/package/2006/relationships"><Relationship Id="rId8" Type="http://schemas.openxmlformats.org/officeDocument/2006/relationships/hyperlink" Target="#SF425Qtr4!A1"/><Relationship Id="rId13" Type="http://schemas.openxmlformats.org/officeDocument/2006/relationships/hyperlink" Target="#'Instructions-DataEntry'!A1"/><Relationship Id="rId18" Type="http://schemas.openxmlformats.org/officeDocument/2006/relationships/hyperlink" Target="#XpndFinal!A1"/><Relationship Id="rId3" Type="http://schemas.openxmlformats.org/officeDocument/2006/relationships/image" Target="../media/image12.png"/><Relationship Id="rId7" Type="http://schemas.openxmlformats.org/officeDocument/2006/relationships/hyperlink" Target="#XpndQtr4!A1"/><Relationship Id="rId12" Type="http://schemas.openxmlformats.org/officeDocument/2006/relationships/image" Target="../media/image13.png"/><Relationship Id="rId17" Type="http://schemas.openxmlformats.org/officeDocument/2006/relationships/hyperlink" Target="#'Set-Up'!A1"/><Relationship Id="rId2" Type="http://schemas.openxmlformats.org/officeDocument/2006/relationships/image" Target="../media/image9.png"/><Relationship Id="rId16" Type="http://schemas.openxmlformats.org/officeDocument/2006/relationships/hyperlink" Target="#XpndCumulative!A1"/><Relationship Id="rId1" Type="http://schemas.openxmlformats.org/officeDocument/2006/relationships/hyperlink" Target="http://www.asap.gov/" TargetMode="External"/><Relationship Id="rId6" Type="http://schemas.openxmlformats.org/officeDocument/2006/relationships/hyperlink" Target="#XpndQtr3!A1"/><Relationship Id="rId11" Type="http://schemas.openxmlformats.org/officeDocument/2006/relationships/hyperlink" Target="#SF425Qtr3!A1"/><Relationship Id="rId5" Type="http://schemas.openxmlformats.org/officeDocument/2006/relationships/hyperlink" Target="#XpndQtr2!A1"/><Relationship Id="rId15" Type="http://schemas.openxmlformats.org/officeDocument/2006/relationships/hyperlink" Target="#NavigationSheet!A1"/><Relationship Id="rId10" Type="http://schemas.openxmlformats.org/officeDocument/2006/relationships/hyperlink" Target="#SF425Qtr2!A1"/><Relationship Id="rId19" Type="http://schemas.openxmlformats.org/officeDocument/2006/relationships/hyperlink" Target="#SF425Final!A1"/><Relationship Id="rId4" Type="http://schemas.openxmlformats.org/officeDocument/2006/relationships/hyperlink" Target="#XpndQtr1!A1"/><Relationship Id="rId9" Type="http://schemas.openxmlformats.org/officeDocument/2006/relationships/hyperlink" Target="#SF425Qtr1!A1"/><Relationship Id="rId14" Type="http://schemas.openxmlformats.org/officeDocument/2006/relationships/hyperlink" Target="#Introduction!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Payments!A1"/><Relationship Id="rId1" Type="http://schemas.openxmlformats.org/officeDocument/2006/relationships/hyperlink" Target="#NavigationSheet!A1"/></Relationships>
</file>

<file path=xl/drawings/_rels/drawing28.xml.rels><?xml version="1.0" encoding="UTF-8" standalone="yes"?>
<Relationships xmlns="http://schemas.openxmlformats.org/package/2006/relationships"><Relationship Id="rId8" Type="http://schemas.openxmlformats.org/officeDocument/2006/relationships/image" Target="../media/image21.jpeg"/><Relationship Id="rId13" Type="http://schemas.openxmlformats.org/officeDocument/2006/relationships/image" Target="../media/image26.jpeg"/><Relationship Id="rId18" Type="http://schemas.openxmlformats.org/officeDocument/2006/relationships/image" Target="../media/image31.jpeg"/><Relationship Id="rId26" Type="http://schemas.openxmlformats.org/officeDocument/2006/relationships/image" Target="../media/image38.jpg"/><Relationship Id="rId3" Type="http://schemas.openxmlformats.org/officeDocument/2006/relationships/image" Target="../media/image16.png"/><Relationship Id="rId21" Type="http://schemas.openxmlformats.org/officeDocument/2006/relationships/image" Target="../media/image33.png"/><Relationship Id="rId7" Type="http://schemas.openxmlformats.org/officeDocument/2006/relationships/image" Target="../media/image20.png"/><Relationship Id="rId12" Type="http://schemas.openxmlformats.org/officeDocument/2006/relationships/image" Target="../media/image25.jpeg"/><Relationship Id="rId17" Type="http://schemas.openxmlformats.org/officeDocument/2006/relationships/image" Target="../media/image30.png"/><Relationship Id="rId25" Type="http://schemas.openxmlformats.org/officeDocument/2006/relationships/image" Target="../media/image37.jpeg"/><Relationship Id="rId2" Type="http://schemas.openxmlformats.org/officeDocument/2006/relationships/image" Target="../media/image15.png"/><Relationship Id="rId16" Type="http://schemas.openxmlformats.org/officeDocument/2006/relationships/image" Target="../media/image29.png"/><Relationship Id="rId20" Type="http://schemas.openxmlformats.org/officeDocument/2006/relationships/hyperlink" Target="#Introduction!A1"/><Relationship Id="rId1" Type="http://schemas.openxmlformats.org/officeDocument/2006/relationships/image" Target="../media/image14.png"/><Relationship Id="rId6" Type="http://schemas.openxmlformats.org/officeDocument/2006/relationships/image" Target="../media/image19.png"/><Relationship Id="rId11" Type="http://schemas.openxmlformats.org/officeDocument/2006/relationships/image" Target="../media/image24.png"/><Relationship Id="rId24" Type="http://schemas.openxmlformats.org/officeDocument/2006/relationships/image" Target="../media/image36.jpg"/><Relationship Id="rId5" Type="http://schemas.openxmlformats.org/officeDocument/2006/relationships/image" Target="../media/image18.png"/><Relationship Id="rId15" Type="http://schemas.openxmlformats.org/officeDocument/2006/relationships/image" Target="../media/image28.png"/><Relationship Id="rId23" Type="http://schemas.openxmlformats.org/officeDocument/2006/relationships/image" Target="../media/image35.jpeg"/><Relationship Id="rId28" Type="http://schemas.openxmlformats.org/officeDocument/2006/relationships/image" Target="../media/image40.jfif"/><Relationship Id="rId10" Type="http://schemas.openxmlformats.org/officeDocument/2006/relationships/image" Target="../media/image23.png"/><Relationship Id="rId19" Type="http://schemas.openxmlformats.org/officeDocument/2006/relationships/image" Target="../media/image32.png"/><Relationship Id="rId4" Type="http://schemas.openxmlformats.org/officeDocument/2006/relationships/image" Target="../media/image17.gif"/><Relationship Id="rId9" Type="http://schemas.openxmlformats.org/officeDocument/2006/relationships/image" Target="../media/image22.png"/><Relationship Id="rId14" Type="http://schemas.openxmlformats.org/officeDocument/2006/relationships/image" Target="../media/image27.jpeg"/><Relationship Id="rId22" Type="http://schemas.openxmlformats.org/officeDocument/2006/relationships/image" Target="../media/image34.png"/><Relationship Id="rId27" Type="http://schemas.openxmlformats.org/officeDocument/2006/relationships/image" Target="../media/image39.jpg"/></Relationships>
</file>

<file path=xl/drawings/drawing1.xml><?xml version="1.0" encoding="utf-8"?>
<xdr:wsDr xmlns:xdr="http://schemas.openxmlformats.org/drawingml/2006/spreadsheetDrawing" xmlns:a="http://schemas.openxmlformats.org/drawingml/2006/main">
  <xdr:oneCellAnchor>
    <xdr:from>
      <xdr:col>0</xdr:col>
      <xdr:colOff>158749</xdr:colOff>
      <xdr:row>0</xdr:row>
      <xdr:rowOff>95249</xdr:rowOff>
    </xdr:from>
    <xdr:ext cx="6810375" cy="4709584"/>
    <xdr:sp macro="" textlink="">
      <xdr:nvSpPr>
        <xdr:cNvPr id="2" name="Rounded Rectangle 1">
          <a:extLst>
            <a:ext uri="{FF2B5EF4-FFF2-40B4-BE49-F238E27FC236}">
              <a16:creationId xmlns:a16="http://schemas.microsoft.com/office/drawing/2014/main" id="{00000000-0008-0000-0000-000002000000}"/>
            </a:ext>
          </a:extLst>
        </xdr:cNvPr>
        <xdr:cNvSpPr/>
      </xdr:nvSpPr>
      <xdr:spPr>
        <a:xfrm>
          <a:off x="158749" y="95249"/>
          <a:ext cx="6810375" cy="4709584"/>
        </a:xfrm>
        <a:prstGeom prst="roundRect">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0">
          <a:noAutofit/>
          <a:sp3d extrusionH="57150">
            <a:bevelT w="69850" h="69850" prst="divot"/>
          </a:sp3d>
        </a:bodyPr>
        <a:lstStyle/>
        <a:p>
          <a:pPr algn="ctr"/>
          <a:r>
            <a:rPr lang="en-US" sz="4400" baseline="0">
              <a:solidFill>
                <a:schemeClr val="accent1"/>
              </a:solidFill>
              <a:effectLst>
                <a:innerShdw blurRad="63500" dist="50800" dir="8100000">
                  <a:prstClr val="black">
                    <a:alpha val="50000"/>
                  </a:prstClr>
                </a:innerShdw>
              </a:effectLst>
              <a:latin typeface="CG Times" pitchFamily="18" charset="0"/>
            </a:rPr>
            <a:t>RBS Grant Form Tool</a:t>
          </a:r>
        </a:p>
        <a:p>
          <a:pPr algn="ctr"/>
          <a:r>
            <a:rPr lang="en-US" sz="4400" baseline="0">
              <a:solidFill>
                <a:schemeClr val="accent1"/>
              </a:solidFill>
              <a:effectLst>
                <a:innerShdw blurRad="63500" dist="50800" dir="8100000">
                  <a:prstClr val="black">
                    <a:alpha val="50000"/>
                  </a:prstClr>
                </a:innerShdw>
              </a:effectLst>
              <a:latin typeface="CG Times" pitchFamily="18" charset="0"/>
            </a:rPr>
            <a:t>FY-2022</a:t>
          </a:r>
        </a:p>
        <a:p>
          <a:pPr algn="ctr"/>
          <a:endParaRPr lang="en-US" sz="1400" baseline="0">
            <a:solidFill>
              <a:schemeClr val="accent1"/>
            </a:solidFill>
            <a:latin typeface="CG Times" pitchFamily="18" charset="0"/>
          </a:endParaRPr>
        </a:p>
        <a:p>
          <a:pPr algn="ctr"/>
          <a:r>
            <a:rPr lang="en-US" sz="1200" baseline="0">
              <a:solidFill>
                <a:schemeClr val="bg2">
                  <a:lumMod val="25000"/>
                </a:schemeClr>
              </a:solidFill>
              <a:latin typeface="CG Times" pitchFamily="18" charset="0"/>
            </a:rPr>
            <a:t>In order for this spreadsheet to function properly it is imperative that the figure used for "Federal Funds Authorized for this Funding Period" is accurate.  Two things must be known before we can be certain of the exact figure to use;  your carryover and your final application amount.  For those of you that do have carryover, the exact amount is not certain until your final Federal Financial Report (SF-425) is submitted for the prior federal fiscal year.  This may not occur until well into the 1st quarter of the year.  The final allocation figures are not known until late December at the earliest.  Therefore, we have inserted this worksheet to ensure that we are using our best guess at the proper figures until the exact amounts are known.  </a:t>
          </a:r>
        </a:p>
        <a:p>
          <a:pPr algn="ctr"/>
          <a:endParaRPr lang="en-US" sz="1200" baseline="0">
            <a:solidFill>
              <a:schemeClr val="bg2">
                <a:lumMod val="25000"/>
              </a:schemeClr>
            </a:solidFill>
            <a:latin typeface="CG Times" pitchFamily="18" charset="0"/>
          </a:endParaRPr>
        </a:p>
        <a:p>
          <a:pPr algn="ctr"/>
          <a:r>
            <a:rPr lang="en-US" sz="1200" baseline="0">
              <a:solidFill>
                <a:schemeClr val="bg2">
                  <a:lumMod val="25000"/>
                </a:schemeClr>
              </a:solidFill>
              <a:latin typeface="CG Times" pitchFamily="18" charset="0"/>
            </a:rPr>
            <a:t>If you are submitting this report prior to determining your exact carryover amount you may use an estimated figure.  Use your best guess at your carryover and then update it when the exact amount is known.  </a:t>
          </a:r>
          <a:r>
            <a:rPr lang="en-US" sz="1200" b="1" baseline="0">
              <a:solidFill>
                <a:schemeClr val="bg2">
                  <a:lumMod val="25000"/>
                </a:schemeClr>
              </a:solidFill>
              <a:latin typeface="CG Times" pitchFamily="18" charset="0"/>
            </a:rPr>
            <a:t>Please keep the figures on this sheet updated to the best of your ability</a:t>
          </a:r>
          <a:r>
            <a:rPr lang="en-US" sz="1200" baseline="0">
              <a:solidFill>
                <a:schemeClr val="bg2">
                  <a:lumMod val="25000"/>
                </a:schemeClr>
              </a:solidFill>
              <a:latin typeface="CG Times" pitchFamily="18" charset="0"/>
            </a:rPr>
            <a:t>.</a:t>
          </a:r>
        </a:p>
        <a:p>
          <a:pPr algn="ctr"/>
          <a:endParaRPr lang="en-US" sz="1400" baseline="0">
            <a:solidFill>
              <a:schemeClr val="accent1"/>
            </a:solidFill>
            <a:latin typeface="CG Times" pitchFamily="18" charset="0"/>
          </a:endParaRPr>
        </a:p>
      </xdr:txBody>
    </xdr:sp>
    <xdr:clientData/>
  </xdr:oneCellAnchor>
  <xdr:twoCellAnchor>
    <xdr:from>
      <xdr:col>0</xdr:col>
      <xdr:colOff>105833</xdr:colOff>
      <xdr:row>29</xdr:row>
      <xdr:rowOff>24341</xdr:rowOff>
    </xdr:from>
    <xdr:to>
      <xdr:col>6</xdr:col>
      <xdr:colOff>462491</xdr:colOff>
      <xdr:row>31</xdr:row>
      <xdr:rowOff>63499</xdr:rowOff>
    </xdr:to>
    <xdr:sp macro="" textlink="">
      <xdr:nvSpPr>
        <xdr:cNvPr id="3" name="Pentagon 2">
          <a:extLst>
            <a:ext uri="{FF2B5EF4-FFF2-40B4-BE49-F238E27FC236}">
              <a16:creationId xmlns:a16="http://schemas.microsoft.com/office/drawing/2014/main" id="{00000000-0008-0000-0000-000003000000}"/>
            </a:ext>
          </a:extLst>
        </xdr:cNvPr>
        <xdr:cNvSpPr/>
      </xdr:nvSpPr>
      <xdr:spPr>
        <a:xfrm>
          <a:off x="105833" y="5053541"/>
          <a:ext cx="4014258" cy="782108"/>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nchorCtr="0"/>
        <a:lstStyle/>
        <a:p>
          <a:pPr algn="ctr"/>
          <a:r>
            <a:rPr lang="en-US" sz="2000">
              <a:solidFill>
                <a:schemeClr val="bg2">
                  <a:lumMod val="25000"/>
                </a:schemeClr>
              </a:solidFill>
              <a:latin typeface="CG Times" pitchFamily="18" charset="0"/>
            </a:rPr>
            <a:t>Enter your carryover amount here.</a:t>
          </a:r>
        </a:p>
      </xdr:txBody>
    </xdr:sp>
    <xdr:clientData/>
  </xdr:twoCellAnchor>
  <xdr:twoCellAnchor>
    <xdr:from>
      <xdr:col>0</xdr:col>
      <xdr:colOff>74083</xdr:colOff>
      <xdr:row>32</xdr:row>
      <xdr:rowOff>98425</xdr:rowOff>
    </xdr:from>
    <xdr:to>
      <xdr:col>6</xdr:col>
      <xdr:colOff>474134</xdr:colOff>
      <xdr:row>34</xdr:row>
      <xdr:rowOff>89958</xdr:rowOff>
    </xdr:to>
    <xdr:sp macro="" textlink="">
      <xdr:nvSpPr>
        <xdr:cNvPr id="4" name="Pentagon 3">
          <a:extLst>
            <a:ext uri="{FF2B5EF4-FFF2-40B4-BE49-F238E27FC236}">
              <a16:creationId xmlns:a16="http://schemas.microsoft.com/office/drawing/2014/main" id="{00000000-0008-0000-0000-000004000000}"/>
            </a:ext>
          </a:extLst>
        </xdr:cNvPr>
        <xdr:cNvSpPr/>
      </xdr:nvSpPr>
      <xdr:spPr>
        <a:xfrm>
          <a:off x="74083" y="6032500"/>
          <a:ext cx="4057651" cy="705908"/>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nchorCtr="0"/>
        <a:lstStyle/>
        <a:p>
          <a:pPr algn="ctr"/>
          <a:r>
            <a:rPr lang="en-US" sz="2000">
              <a:solidFill>
                <a:schemeClr val="bg2">
                  <a:lumMod val="25000"/>
                </a:schemeClr>
              </a:solidFill>
              <a:latin typeface="CG Times" pitchFamily="18" charset="0"/>
            </a:rPr>
            <a:t>This cell defaults to the FY-22 estimated</a:t>
          </a:r>
          <a:r>
            <a:rPr lang="en-US" sz="2000" baseline="0">
              <a:solidFill>
                <a:schemeClr val="bg2">
                  <a:lumMod val="25000"/>
                </a:schemeClr>
              </a:solidFill>
              <a:latin typeface="CG Times" pitchFamily="18" charset="0"/>
            </a:rPr>
            <a:t> allocation.</a:t>
          </a:r>
          <a:endParaRPr lang="en-US" sz="2000">
            <a:solidFill>
              <a:schemeClr val="bg2">
                <a:lumMod val="25000"/>
              </a:schemeClr>
            </a:solidFill>
            <a:latin typeface="CG Times" pitchFamily="18" charset="0"/>
          </a:endParaRPr>
        </a:p>
      </xdr:txBody>
    </xdr:sp>
    <xdr:clientData/>
  </xdr:twoCellAnchor>
  <xdr:twoCellAnchor>
    <xdr:from>
      <xdr:col>0</xdr:col>
      <xdr:colOff>74083</xdr:colOff>
      <xdr:row>34</xdr:row>
      <xdr:rowOff>215899</xdr:rowOff>
    </xdr:from>
    <xdr:to>
      <xdr:col>6</xdr:col>
      <xdr:colOff>496359</xdr:colOff>
      <xdr:row>37</xdr:row>
      <xdr:rowOff>116416</xdr:rowOff>
    </xdr:to>
    <xdr:sp macro="" textlink="">
      <xdr:nvSpPr>
        <xdr:cNvPr id="5" name="Pentagon 4">
          <a:extLst>
            <a:ext uri="{FF2B5EF4-FFF2-40B4-BE49-F238E27FC236}">
              <a16:creationId xmlns:a16="http://schemas.microsoft.com/office/drawing/2014/main" id="{00000000-0008-0000-0000-000005000000}"/>
            </a:ext>
          </a:extLst>
        </xdr:cNvPr>
        <xdr:cNvSpPr/>
      </xdr:nvSpPr>
      <xdr:spPr>
        <a:xfrm>
          <a:off x="74083" y="6864349"/>
          <a:ext cx="4079876" cy="976842"/>
        </a:xfrm>
        <a:prstGeom prst="homePlate">
          <a:avLst>
            <a:gd name="adj" fmla="val 103947"/>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nchorCtr="0"/>
        <a:lstStyle/>
        <a:p>
          <a:pPr algn="ctr"/>
          <a:r>
            <a:rPr lang="en-US" sz="1800">
              <a:solidFill>
                <a:schemeClr val="bg2">
                  <a:lumMod val="25000"/>
                </a:schemeClr>
              </a:solidFill>
              <a:latin typeface="CG Times" pitchFamily="18" charset="0"/>
            </a:rPr>
            <a:t>Enter the amount of </a:t>
          </a:r>
          <a:r>
            <a:rPr lang="en-US" sz="1800" b="1" i="1" u="sng">
              <a:solidFill>
                <a:schemeClr val="bg2">
                  <a:lumMod val="25000"/>
                </a:schemeClr>
              </a:solidFill>
              <a:latin typeface="CG Times" pitchFamily="18" charset="0"/>
            </a:rPr>
            <a:t>new</a:t>
          </a:r>
          <a:r>
            <a:rPr lang="en-US" sz="1800">
              <a:solidFill>
                <a:schemeClr val="bg2">
                  <a:lumMod val="25000"/>
                </a:schemeClr>
              </a:solidFill>
              <a:latin typeface="CG Times" pitchFamily="18" charset="0"/>
            </a:rPr>
            <a:t> money that you have applied for </a:t>
          </a:r>
          <a:r>
            <a:rPr lang="en-US" sz="1800" b="1" i="1" u="sng">
              <a:solidFill>
                <a:schemeClr val="bg2">
                  <a:lumMod val="25000"/>
                </a:schemeClr>
              </a:solidFill>
              <a:latin typeface="CG Times" pitchFamily="18" charset="0"/>
            </a:rPr>
            <a:t>if</a:t>
          </a:r>
          <a:r>
            <a:rPr lang="en-US" sz="1800">
              <a:solidFill>
                <a:schemeClr val="bg2">
                  <a:lumMod val="25000"/>
                </a:schemeClr>
              </a:solidFill>
              <a:latin typeface="CG Times" pitchFamily="18" charset="0"/>
            </a:rPr>
            <a:t> known</a:t>
          </a:r>
          <a:endParaRPr lang="en-US" sz="1800" baseline="0">
            <a:solidFill>
              <a:schemeClr val="bg2">
                <a:lumMod val="25000"/>
              </a:schemeClr>
            </a:solidFill>
            <a:latin typeface="CG Times" pitchFamily="18" charset="0"/>
          </a:endParaRPr>
        </a:p>
        <a:p>
          <a:pPr algn="ctr"/>
          <a:r>
            <a:rPr lang="en-US" sz="1200" baseline="0">
              <a:solidFill>
                <a:schemeClr val="bg2">
                  <a:lumMod val="25000"/>
                </a:schemeClr>
              </a:solidFill>
              <a:latin typeface="CG Times" pitchFamily="18" charset="0"/>
            </a:rPr>
            <a:t>Otherwise leave this cell blank.</a:t>
          </a:r>
          <a:endParaRPr lang="en-US" sz="1200">
            <a:solidFill>
              <a:schemeClr val="bg2">
                <a:lumMod val="25000"/>
              </a:schemeClr>
            </a:solidFill>
            <a:latin typeface="CG Times" pitchFamily="18" charset="0"/>
          </a:endParaRPr>
        </a:p>
      </xdr:txBody>
    </xdr:sp>
    <xdr:clientData/>
  </xdr:twoCellAnchor>
  <xdr:twoCellAnchor editAs="oneCell">
    <xdr:from>
      <xdr:col>0</xdr:col>
      <xdr:colOff>266700</xdr:colOff>
      <xdr:row>1</xdr:row>
      <xdr:rowOff>85725</xdr:rowOff>
    </xdr:from>
    <xdr:to>
      <xdr:col>1</xdr:col>
      <xdr:colOff>409575</xdr:colOff>
      <xdr:row>5</xdr:row>
      <xdr:rowOff>142875</xdr:rowOff>
    </xdr:to>
    <xdr:pic>
      <xdr:nvPicPr>
        <xdr:cNvPr id="6" name="Picture 3" descr="Cgblack">
          <a:hlinkClick xmlns:r="http://schemas.openxmlformats.org/officeDocument/2006/relationships" r:id="rId1"/>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6700" y="257175"/>
          <a:ext cx="7524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306919</xdr:colOff>
      <xdr:row>34</xdr:row>
      <xdr:rowOff>127000</xdr:rowOff>
    </xdr:from>
    <xdr:to>
      <xdr:col>9</xdr:col>
      <xdr:colOff>1227667</xdr:colOff>
      <xdr:row>37</xdr:row>
      <xdr:rowOff>105833</xdr:rowOff>
    </xdr:to>
    <xdr:sp macro="" textlink="">
      <xdr:nvSpPr>
        <xdr:cNvPr id="7" name="Oval 6">
          <a:hlinkClick xmlns:r="http://schemas.openxmlformats.org/officeDocument/2006/relationships" r:id="rId3"/>
          <a:extLst>
            <a:ext uri="{FF2B5EF4-FFF2-40B4-BE49-F238E27FC236}">
              <a16:creationId xmlns:a16="http://schemas.microsoft.com/office/drawing/2014/main" id="{00000000-0008-0000-0000-000007000000}"/>
            </a:ext>
          </a:extLst>
        </xdr:cNvPr>
        <xdr:cNvSpPr/>
      </xdr:nvSpPr>
      <xdr:spPr>
        <a:xfrm>
          <a:off x="6574369" y="6775450"/>
          <a:ext cx="1416048" cy="1055158"/>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400" b="1">
              <a:solidFill>
                <a:schemeClr val="tx2"/>
              </a:solidFill>
              <a:latin typeface="CG Times" pitchFamily="18" charset="0"/>
            </a:rPr>
            <a:t>Click here to continue.</a:t>
          </a:r>
        </a:p>
      </xdr:txBody>
    </xdr:sp>
    <xdr:clientData/>
  </xdr:twoCellAnchor>
  <xdr:twoCellAnchor>
    <xdr:from>
      <xdr:col>0</xdr:col>
      <xdr:colOff>273625</xdr:colOff>
      <xdr:row>185</xdr:row>
      <xdr:rowOff>117303</xdr:rowOff>
    </xdr:from>
    <xdr:to>
      <xdr:col>1</xdr:col>
      <xdr:colOff>314196</xdr:colOff>
      <xdr:row>199</xdr:row>
      <xdr:rowOff>22650</xdr:rowOff>
    </xdr:to>
    <xdr:sp macro="" textlink="">
      <xdr:nvSpPr>
        <xdr:cNvPr id="8" name="Pentagon 7">
          <a:extLst>
            <a:ext uri="{FF2B5EF4-FFF2-40B4-BE49-F238E27FC236}">
              <a16:creationId xmlns:a16="http://schemas.microsoft.com/office/drawing/2014/main" id="{00000000-0008-0000-0000-000008000000}"/>
            </a:ext>
          </a:extLst>
        </xdr:cNvPr>
        <xdr:cNvSpPr/>
      </xdr:nvSpPr>
      <xdr:spPr>
        <a:xfrm rot="6459143">
          <a:off x="-487438" y="32901416"/>
          <a:ext cx="2172297" cy="650171"/>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vert="vert270" rtlCol="0" anchor="t" anchorCtr="0"/>
        <a:lstStyle/>
        <a:p>
          <a:pPr algn="ctr">
            <a:lnSpc>
              <a:spcPts val="1000"/>
            </a:lnSpc>
          </a:pPr>
          <a:r>
            <a:rPr lang="en-US" sz="1000">
              <a:solidFill>
                <a:sysClr val="windowText" lastClr="000000"/>
              </a:solidFill>
              <a:latin typeface="CG Times" pitchFamily="18" charset="0"/>
            </a:rPr>
            <a:t>This column is used to establish</a:t>
          </a:r>
          <a:r>
            <a:rPr lang="en-US" sz="1000" baseline="0">
              <a:solidFill>
                <a:sysClr val="windowText" lastClr="000000"/>
              </a:solidFill>
              <a:latin typeface="CG Times" pitchFamily="18" charset="0"/>
            </a:rPr>
            <a:t> the pick list for cell  J31.</a:t>
          </a:r>
          <a:endParaRPr lang="en-US" sz="1000">
            <a:solidFill>
              <a:sysClr val="windowText" lastClr="000000"/>
            </a:solidFill>
            <a:latin typeface="CG Times" pitchFamily="18" charset="0"/>
          </a:endParaRPr>
        </a:p>
      </xdr:txBody>
    </xdr:sp>
    <xdr:clientData/>
  </xdr:twoCellAnchor>
  <xdr:twoCellAnchor>
    <xdr:from>
      <xdr:col>2</xdr:col>
      <xdr:colOff>603249</xdr:colOff>
      <xdr:row>187</xdr:row>
      <xdr:rowOff>10583</xdr:rowOff>
    </xdr:from>
    <xdr:to>
      <xdr:col>4</xdr:col>
      <xdr:colOff>29987</xdr:colOff>
      <xdr:row>200</xdr:row>
      <xdr:rowOff>74680</xdr:rowOff>
    </xdr:to>
    <xdr:sp macro="" textlink="">
      <xdr:nvSpPr>
        <xdr:cNvPr id="9" name="Pentagon 8">
          <a:extLst>
            <a:ext uri="{FF2B5EF4-FFF2-40B4-BE49-F238E27FC236}">
              <a16:creationId xmlns:a16="http://schemas.microsoft.com/office/drawing/2014/main" id="{00000000-0008-0000-0000-000009000000}"/>
            </a:ext>
          </a:extLst>
        </xdr:cNvPr>
        <xdr:cNvSpPr/>
      </xdr:nvSpPr>
      <xdr:spPr>
        <a:xfrm rot="6459143">
          <a:off x="1060857" y="33119075"/>
          <a:ext cx="2169122" cy="645938"/>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vert="vert270" rtlCol="0" anchor="t" anchorCtr="0"/>
        <a:lstStyle/>
        <a:p>
          <a:pPr algn="ctr"/>
          <a:r>
            <a:rPr lang="en-US" sz="1000">
              <a:solidFill>
                <a:sysClr val="windowText" lastClr="000000"/>
              </a:solidFill>
              <a:latin typeface="CG Times" pitchFamily="18" charset="0"/>
            </a:rPr>
            <a:t>These two colums are used to lookup the ASAP ID numbers used on the SF-425.</a:t>
          </a:r>
        </a:p>
      </xdr:txBody>
    </xdr:sp>
    <xdr:clientData/>
  </xdr:twoCellAnchor>
  <xdr:twoCellAnchor>
    <xdr:from>
      <xdr:col>6</xdr:col>
      <xdr:colOff>270362</xdr:colOff>
      <xdr:row>188</xdr:row>
      <xdr:rowOff>62558</xdr:rowOff>
    </xdr:from>
    <xdr:to>
      <xdr:col>7</xdr:col>
      <xdr:colOff>456753</xdr:colOff>
      <xdr:row>201</xdr:row>
      <xdr:rowOff>126655</xdr:rowOff>
    </xdr:to>
    <xdr:sp macro="" textlink="">
      <xdr:nvSpPr>
        <xdr:cNvPr id="10" name="Pentagon 9">
          <a:extLst>
            <a:ext uri="{FF2B5EF4-FFF2-40B4-BE49-F238E27FC236}">
              <a16:creationId xmlns:a16="http://schemas.microsoft.com/office/drawing/2014/main" id="{00000000-0008-0000-0000-00000A000000}"/>
            </a:ext>
          </a:extLst>
        </xdr:cNvPr>
        <xdr:cNvSpPr/>
      </xdr:nvSpPr>
      <xdr:spPr>
        <a:xfrm rot="6459143">
          <a:off x="3241397" y="33257948"/>
          <a:ext cx="2169122" cy="795991"/>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vert="vert270" rtlCol="0" anchor="t" anchorCtr="0"/>
        <a:lstStyle/>
        <a:p>
          <a:pPr algn="ctr"/>
          <a:r>
            <a:rPr lang="en-US" sz="1000">
              <a:solidFill>
                <a:sysClr val="windowText" lastClr="000000"/>
              </a:solidFill>
              <a:latin typeface="CG Times" pitchFamily="18" charset="0"/>
            </a:rPr>
            <a:t>This is the result of the VLOOKUP function.</a:t>
          </a:r>
        </a:p>
      </xdr:txBody>
    </xdr:sp>
    <xdr:clientData/>
  </xdr:twoCellAnchor>
  <xdr:twoCellAnchor>
    <xdr:from>
      <xdr:col>7</xdr:col>
      <xdr:colOff>1248835</xdr:colOff>
      <xdr:row>84</xdr:row>
      <xdr:rowOff>126999</xdr:rowOff>
    </xdr:from>
    <xdr:to>
      <xdr:col>8</xdr:col>
      <xdr:colOff>48809</xdr:colOff>
      <xdr:row>98</xdr:row>
      <xdr:rowOff>32346</xdr:rowOff>
    </xdr:to>
    <xdr:sp macro="" textlink="">
      <xdr:nvSpPr>
        <xdr:cNvPr id="11" name="Pentagon 10">
          <a:extLst>
            <a:ext uri="{FF2B5EF4-FFF2-40B4-BE49-F238E27FC236}">
              <a16:creationId xmlns:a16="http://schemas.microsoft.com/office/drawing/2014/main" id="{00000000-0008-0000-0000-00000B000000}"/>
            </a:ext>
          </a:extLst>
        </xdr:cNvPr>
        <xdr:cNvSpPr/>
      </xdr:nvSpPr>
      <xdr:spPr>
        <a:xfrm rot="6459143">
          <a:off x="4829998" y="16157811"/>
          <a:ext cx="2172297" cy="800224"/>
        </a:xfrm>
        <a:prstGeom prst="homePlate">
          <a:avLst>
            <a:gd name="adj" fmla="val 103947"/>
          </a:avLst>
        </a:prstGeom>
        <a:solidFill>
          <a:srgbClr val="FFFFCC"/>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vert="vert270" rtlCol="0" anchor="t" anchorCtr="0"/>
        <a:lstStyle/>
        <a:p>
          <a:pPr algn="ctr"/>
          <a:r>
            <a:rPr lang="en-US" sz="1000">
              <a:solidFill>
                <a:sysClr val="windowText" lastClr="000000"/>
              </a:solidFill>
              <a:latin typeface="CG Times" pitchFamily="18" charset="0"/>
            </a:rPr>
            <a:t>This is the amount  that the user typed into cell H36.</a:t>
          </a:r>
          <a:r>
            <a:rPr lang="en-US" sz="1000" baseline="0">
              <a:solidFill>
                <a:sysClr val="windowText" lastClr="000000"/>
              </a:solidFill>
              <a:latin typeface="CG Times" pitchFamily="18" charset="0"/>
            </a:rPr>
            <a:t>  If H36 is blank, the default figure displays here</a:t>
          </a:r>
          <a:r>
            <a:rPr lang="en-US" sz="1000">
              <a:solidFill>
                <a:sysClr val="windowText" lastClr="000000"/>
              </a:solidFill>
              <a:latin typeface="CG Times" pitchFamily="18" charset="0"/>
            </a:rPr>
            <a:t>.</a:t>
          </a:r>
        </a:p>
      </xdr:txBody>
    </xdr:sp>
    <xdr:clientData/>
  </xdr:twoCellAnchor>
  <xdr:twoCellAnchor>
    <xdr:from>
      <xdr:col>10</xdr:col>
      <xdr:colOff>379161</xdr:colOff>
      <xdr:row>16</xdr:row>
      <xdr:rowOff>104790</xdr:rowOff>
    </xdr:from>
    <xdr:to>
      <xdr:col>14</xdr:col>
      <xdr:colOff>227347</xdr:colOff>
      <xdr:row>18</xdr:row>
      <xdr:rowOff>84357</xdr:rowOff>
    </xdr:to>
    <xdr:sp macro="" textlink="">
      <xdr:nvSpPr>
        <xdr:cNvPr id="13" name="Left Arrow 12">
          <a:extLst>
            <a:ext uri="{FF2B5EF4-FFF2-40B4-BE49-F238E27FC236}">
              <a16:creationId xmlns:a16="http://schemas.microsoft.com/office/drawing/2014/main" id="{00000000-0008-0000-0000-00000D000000}"/>
            </a:ext>
          </a:extLst>
        </xdr:cNvPr>
        <xdr:cNvSpPr/>
      </xdr:nvSpPr>
      <xdr:spPr>
        <a:xfrm rot="20804473">
          <a:off x="8401328" y="2814123"/>
          <a:ext cx="2303519" cy="318234"/>
        </a:xfrm>
        <a:prstGeom prst="leftArrow">
          <a:avLst>
            <a:gd name="adj1" fmla="val 50000"/>
            <a:gd name="adj2" fmla="val 225999"/>
          </a:avLst>
        </a:prstGeom>
        <a:gradFill>
          <a:gsLst>
            <a:gs pos="0">
              <a:srgbClr val="FF0000"/>
            </a:gs>
            <a:gs pos="74000">
              <a:schemeClr val="accent4">
                <a:lumMod val="45000"/>
                <a:lumOff val="55000"/>
              </a:schemeClr>
            </a:gs>
            <a:gs pos="83000">
              <a:schemeClr val="accent4">
                <a:lumMod val="45000"/>
                <a:lumOff val="55000"/>
              </a:schemeClr>
            </a:gs>
            <a:gs pos="100000">
              <a:schemeClr val="accent4">
                <a:lumMod val="30000"/>
                <a:lumOff val="70000"/>
              </a:schemeClr>
            </a:gs>
          </a:gsLst>
          <a:path path="circle">
            <a:fillToRect l="100000" t="100000"/>
          </a:path>
        </a:gradFill>
        <a:ln>
          <a:noFill/>
        </a:ln>
        <a:effectLst>
          <a:glow rad="63500">
            <a:schemeClr val="accent4">
              <a:satMod val="175000"/>
              <a:alpha val="40000"/>
            </a:schemeClr>
          </a:glow>
          <a:softEdge rad="1270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effectLst>
              <a:glow rad="127000">
                <a:srgbClr val="FF0000"/>
              </a:glow>
            </a:effectLst>
          </a:endParaRPr>
        </a:p>
      </xdr:txBody>
    </xdr:sp>
    <xdr:clientData/>
  </xdr:twoCellAnchor>
  <xdr:twoCellAnchor>
    <xdr:from>
      <xdr:col>11</xdr:col>
      <xdr:colOff>74083</xdr:colOff>
      <xdr:row>7</xdr:row>
      <xdr:rowOff>93354</xdr:rowOff>
    </xdr:from>
    <xdr:to>
      <xdr:col>17</xdr:col>
      <xdr:colOff>254000</xdr:colOff>
      <xdr:row>19</xdr:row>
      <xdr:rowOff>93354</xdr:rowOff>
    </xdr:to>
    <xdr:sp macro="" textlink="">
      <xdr:nvSpPr>
        <xdr:cNvPr id="12" name="Explosion 1 11">
          <a:extLst>
            <a:ext uri="{FF2B5EF4-FFF2-40B4-BE49-F238E27FC236}">
              <a16:creationId xmlns:a16="http://schemas.microsoft.com/office/drawing/2014/main" id="{00000000-0008-0000-0000-00000C000000}"/>
            </a:ext>
          </a:extLst>
        </xdr:cNvPr>
        <xdr:cNvSpPr/>
      </xdr:nvSpPr>
      <xdr:spPr>
        <a:xfrm rot="988629">
          <a:off x="8710083" y="1278687"/>
          <a:ext cx="3862917" cy="2032000"/>
        </a:xfrm>
        <a:prstGeom prst="irregularSeal1">
          <a:avLst/>
        </a:prstGeom>
        <a:gradFill flip="none" rotWithShape="1">
          <a:gsLst>
            <a:gs pos="0">
              <a:srgbClr val="FF0000"/>
            </a:gs>
            <a:gs pos="74000">
              <a:schemeClr val="accent4">
                <a:lumMod val="45000"/>
                <a:lumOff val="55000"/>
              </a:schemeClr>
            </a:gs>
            <a:gs pos="83000">
              <a:schemeClr val="accent4">
                <a:lumMod val="45000"/>
                <a:lumOff val="55000"/>
              </a:schemeClr>
            </a:gs>
            <a:gs pos="100000">
              <a:schemeClr val="accent4">
                <a:lumMod val="30000"/>
                <a:lumOff val="70000"/>
              </a:schemeClr>
            </a:gs>
          </a:gsLst>
          <a:path path="circle">
            <a:fillToRect l="100000" t="100000"/>
          </a:path>
          <a:tileRect r="-100000" b="-100000"/>
        </a:gradFill>
        <a:ln>
          <a:noFill/>
        </a:ln>
        <a:effectLst>
          <a:glow rad="50800">
            <a:schemeClr val="accent4">
              <a:satMod val="175000"/>
              <a:alpha val="40000"/>
            </a:schemeClr>
          </a:glow>
          <a:softEdge rad="3175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2400" b="1">
              <a:solidFill>
                <a:schemeClr val="tx1"/>
              </a:solidFill>
            </a:rPr>
            <a:t>New in FY-2022</a:t>
          </a:r>
        </a:p>
        <a:p>
          <a:pPr algn="l"/>
          <a:r>
            <a:rPr lang="en-US" sz="1600" b="0">
              <a:solidFill>
                <a:schemeClr val="tx1"/>
              </a:solidFill>
            </a:rPr>
            <a:t>You may change this!</a:t>
          </a:r>
        </a:p>
      </xdr:txBody>
    </xdr:sp>
    <xdr:clientData/>
  </xdr:twoCellAnchor>
  <xdr:twoCellAnchor editAs="oneCell">
    <xdr:from>
      <xdr:col>9</xdr:col>
      <xdr:colOff>444500</xdr:colOff>
      <xdr:row>1</xdr:row>
      <xdr:rowOff>55881</xdr:rowOff>
    </xdr:from>
    <xdr:to>
      <xdr:col>10</xdr:col>
      <xdr:colOff>127000</xdr:colOff>
      <xdr:row>5</xdr:row>
      <xdr:rowOff>140547</xdr:rowOff>
    </xdr:to>
    <xdr:pic>
      <xdr:nvPicPr>
        <xdr:cNvPr id="15" name="Picture 8" descr="MCj04414240000[1]">
          <a:hlinkClick xmlns:r="http://schemas.openxmlformats.org/officeDocument/2006/relationships" r:id="rId4"/>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7355417" y="225214"/>
          <a:ext cx="793750" cy="762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xdr:from>
      <xdr:col>26</xdr:col>
      <xdr:colOff>243417</xdr:colOff>
      <xdr:row>498</xdr:row>
      <xdr:rowOff>116417</xdr:rowOff>
    </xdr:from>
    <xdr:to>
      <xdr:col>26</xdr:col>
      <xdr:colOff>423334</xdr:colOff>
      <xdr:row>499</xdr:row>
      <xdr:rowOff>137583</xdr:rowOff>
    </xdr:to>
    <xdr:sp macro="[0]!ThisWorkbook.Museun" textlink="">
      <xdr:nvSpPr>
        <xdr:cNvPr id="14" name="5-Point Star 13">
          <a:extLst>
            <a:ext uri="{FF2B5EF4-FFF2-40B4-BE49-F238E27FC236}">
              <a16:creationId xmlns:a16="http://schemas.microsoft.com/office/drawing/2014/main" id="{00000000-0008-0000-0000-00000E000000}"/>
            </a:ext>
          </a:extLst>
        </xdr:cNvPr>
        <xdr:cNvSpPr/>
      </xdr:nvSpPr>
      <xdr:spPr>
        <a:xfrm>
          <a:off x="18192750" y="81332917"/>
          <a:ext cx="179917" cy="179916"/>
        </a:xfrm>
        <a:prstGeom prst="star5">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31750</xdr:colOff>
      <xdr:row>347</xdr:row>
      <xdr:rowOff>105834</xdr:rowOff>
    </xdr:from>
    <xdr:to>
      <xdr:col>3</xdr:col>
      <xdr:colOff>169333</xdr:colOff>
      <xdr:row>351</xdr:row>
      <xdr:rowOff>74083</xdr:rowOff>
    </xdr:to>
    <xdr:sp macro="[0]!Sheet1.GoToTop" textlink="">
      <xdr:nvSpPr>
        <xdr:cNvPr id="16" name="Rectangle 15">
          <a:extLst>
            <a:ext uri="{FF2B5EF4-FFF2-40B4-BE49-F238E27FC236}">
              <a16:creationId xmlns:a16="http://schemas.microsoft.com/office/drawing/2014/main" id="{00000000-0008-0000-0000-000010000000}"/>
            </a:ext>
          </a:extLst>
        </xdr:cNvPr>
        <xdr:cNvSpPr/>
      </xdr:nvSpPr>
      <xdr:spPr>
        <a:xfrm>
          <a:off x="31750" y="57319334"/>
          <a:ext cx="1979083" cy="687916"/>
        </a:xfrm>
        <a:prstGeom prst="rect">
          <a:avLst/>
        </a:prstGeom>
        <a:solidFill>
          <a:schemeClr val="bg1">
            <a:lumMod val="95000"/>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1</xdr:row>
      <xdr:rowOff>180975</xdr:rowOff>
    </xdr:from>
    <xdr:to>
      <xdr:col>1</xdr:col>
      <xdr:colOff>447675</xdr:colOff>
      <xdr:row>7</xdr:row>
      <xdr:rowOff>9525</xdr:rowOff>
    </xdr:to>
    <xdr:pic>
      <xdr:nvPicPr>
        <xdr:cNvPr id="2" name="Picture 3" descr="Cgblack">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381000"/>
          <a:ext cx="98107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434973</xdr:colOff>
      <xdr:row>18</xdr:row>
      <xdr:rowOff>123825</xdr:rowOff>
    </xdr:from>
    <xdr:to>
      <xdr:col>1</xdr:col>
      <xdr:colOff>1175809</xdr:colOff>
      <xdr:row>23</xdr:row>
      <xdr:rowOff>9525</xdr:rowOff>
    </xdr:to>
    <xdr:sp macro="" textlink="">
      <xdr:nvSpPr>
        <xdr:cNvPr id="3" name="Oval 2">
          <a:hlinkClick xmlns:r="http://schemas.openxmlformats.org/officeDocument/2006/relationships" r:id="rId3"/>
          <a:extLst>
            <a:ext uri="{FF2B5EF4-FFF2-40B4-BE49-F238E27FC236}">
              <a16:creationId xmlns:a16="http://schemas.microsoft.com/office/drawing/2014/main" id="{00000000-0008-0000-0100-000003000000}"/>
            </a:ext>
          </a:extLst>
        </xdr:cNvPr>
        <xdr:cNvSpPr/>
      </xdr:nvSpPr>
      <xdr:spPr>
        <a:xfrm>
          <a:off x="434973" y="3724275"/>
          <a:ext cx="1350436" cy="8858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solidFill>
                <a:srgbClr val="C00000"/>
              </a:solidFill>
              <a:latin typeface="CG Times" pitchFamily="18" charset="0"/>
            </a:rPr>
            <a:t>Click here to modify</a:t>
          </a:r>
          <a:r>
            <a:rPr lang="en-US" sz="1200" b="1" baseline="0">
              <a:solidFill>
                <a:srgbClr val="C00000"/>
              </a:solidFill>
              <a:latin typeface="CG Times" pitchFamily="18" charset="0"/>
            </a:rPr>
            <a:t> carryover</a:t>
          </a:r>
          <a:endParaRPr lang="en-US" sz="1200" b="1">
            <a:solidFill>
              <a:srgbClr val="C00000"/>
            </a:solidFill>
            <a:latin typeface="CG Times" pitchFamily="18" charset="0"/>
          </a:endParaRPr>
        </a:p>
      </xdr:txBody>
    </xdr:sp>
    <xdr:clientData/>
  </xdr:twoCellAnchor>
  <xdr:twoCellAnchor editAs="oneCell">
    <xdr:from>
      <xdr:col>4</xdr:col>
      <xdr:colOff>523875</xdr:colOff>
      <xdr:row>30</xdr:row>
      <xdr:rowOff>19050</xdr:rowOff>
    </xdr:from>
    <xdr:to>
      <xdr:col>4</xdr:col>
      <xdr:colOff>1317625</xdr:colOff>
      <xdr:row>33</xdr:row>
      <xdr:rowOff>180975</xdr:rowOff>
    </xdr:to>
    <xdr:pic>
      <xdr:nvPicPr>
        <xdr:cNvPr id="6" name="Picture 8" descr="MCj04414240000[1]">
          <a:hlinkClick xmlns:r="http://schemas.openxmlformats.org/officeDocument/2006/relationships" r:id="rId4"/>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905250" y="6038850"/>
          <a:ext cx="793750" cy="762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771525</xdr:colOff>
      <xdr:row>11</xdr:row>
      <xdr:rowOff>76200</xdr:rowOff>
    </xdr:from>
    <xdr:to>
      <xdr:col>9</xdr:col>
      <xdr:colOff>219075</xdr:colOff>
      <xdr:row>12</xdr:row>
      <xdr:rowOff>209550</xdr:rowOff>
    </xdr:to>
    <xdr:pic>
      <xdr:nvPicPr>
        <xdr:cNvPr id="2" name="Picture 8" descr="MCj04414240000[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9700" y="3009900"/>
          <a:ext cx="4000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28575</xdr:colOff>
      <xdr:row>99</xdr:row>
      <xdr:rowOff>9525</xdr:rowOff>
    </xdr:from>
    <xdr:to>
      <xdr:col>8</xdr:col>
      <xdr:colOff>266700</xdr:colOff>
      <xdr:row>127</xdr:row>
      <xdr:rowOff>152400</xdr:rowOff>
    </xdr:to>
    <xdr:sp macro="" textlink="">
      <xdr:nvSpPr>
        <xdr:cNvPr id="3" name="TextBox 2">
          <a:hlinkClick xmlns:r="http://schemas.openxmlformats.org/officeDocument/2006/relationships" r:id="rId3"/>
          <a:extLst>
            <a:ext uri="{FF2B5EF4-FFF2-40B4-BE49-F238E27FC236}">
              <a16:creationId xmlns:a16="http://schemas.microsoft.com/office/drawing/2014/main" id="{00000000-0008-0000-0300-000003000000}"/>
            </a:ext>
          </a:extLst>
        </xdr:cNvPr>
        <xdr:cNvSpPr txBox="1"/>
      </xdr:nvSpPr>
      <xdr:spPr>
        <a:xfrm>
          <a:off x="28575" y="18449925"/>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rounding of your expenditures occurs.  Your input (from above) is rounded to either the nearest penny or nearest dollar, depending on your choice on the Introduction Sheet.  Then the rows and columns are tabulated and the results are returned 100 rows North of here in the gray shaded cells.  It is imperative that you do NOT perform data entry or change any formulas down here.  </a:t>
          </a:r>
          <a:endParaRPr lang="en-US" sz="36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8</xdr:col>
      <xdr:colOff>771525</xdr:colOff>
      <xdr:row>11</xdr:row>
      <xdr:rowOff>76200</xdr:rowOff>
    </xdr:from>
    <xdr:to>
      <xdr:col>9</xdr:col>
      <xdr:colOff>219075</xdr:colOff>
      <xdr:row>12</xdr:row>
      <xdr:rowOff>209550</xdr:rowOff>
    </xdr:to>
    <xdr:pic>
      <xdr:nvPicPr>
        <xdr:cNvPr id="2" name="Picture 8" descr="MCj04414240000[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9700" y="3009900"/>
          <a:ext cx="4000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99</xdr:row>
      <xdr:rowOff>0</xdr:rowOff>
    </xdr:from>
    <xdr:to>
      <xdr:col>8</xdr:col>
      <xdr:colOff>238125</xdr:colOff>
      <xdr:row>127</xdr:row>
      <xdr:rowOff>142875</xdr:rowOff>
    </xdr:to>
    <xdr:sp macro="" textlink="">
      <xdr:nvSpPr>
        <xdr:cNvPr id="3" name="TextBox 2">
          <a:hlinkClick xmlns:r="http://schemas.openxmlformats.org/officeDocument/2006/relationships" r:id="rId3"/>
          <a:extLst>
            <a:ext uri="{FF2B5EF4-FFF2-40B4-BE49-F238E27FC236}">
              <a16:creationId xmlns:a16="http://schemas.microsoft.com/office/drawing/2014/main" id="{00000000-0008-0000-0400-000003000000}"/>
            </a:ext>
          </a:extLst>
        </xdr:cNvPr>
        <xdr:cNvSpPr txBox="1"/>
      </xdr:nvSpPr>
      <xdr:spPr>
        <a:xfrm>
          <a:off x="0" y="18440400"/>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rounding of your expenditures occurs.  Your input (from above) is rounded to either the nearest penny or nearest dollar, depending on your choice on the Introduction Sheet.  Then the rows and columns are tabulated and the results are returned 100 rows North of here in the gray shaded cells.  It is imperative that you do NOT perform data entry or change any formulas down here.  </a:t>
          </a:r>
          <a:endParaRPr lang="en-US" sz="36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8</xdr:col>
      <xdr:colOff>771525</xdr:colOff>
      <xdr:row>11</xdr:row>
      <xdr:rowOff>76200</xdr:rowOff>
    </xdr:from>
    <xdr:to>
      <xdr:col>9</xdr:col>
      <xdr:colOff>219075</xdr:colOff>
      <xdr:row>12</xdr:row>
      <xdr:rowOff>209550</xdr:rowOff>
    </xdr:to>
    <xdr:pic>
      <xdr:nvPicPr>
        <xdr:cNvPr id="3" name="Picture 8" descr="MCj04414240000[1]">
          <a:hlinkClick xmlns:r="http://schemas.openxmlformats.org/officeDocument/2006/relationships" r:id="rId1"/>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9700" y="3009900"/>
          <a:ext cx="4000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99</xdr:row>
      <xdr:rowOff>0</xdr:rowOff>
    </xdr:from>
    <xdr:to>
      <xdr:col>8</xdr:col>
      <xdr:colOff>238125</xdr:colOff>
      <xdr:row>127</xdr:row>
      <xdr:rowOff>142875</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xdr:nvSpPr>
      <xdr:spPr>
        <a:xfrm>
          <a:off x="0" y="18440400"/>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rounding of your expenditures occurs.  Your input (from above) is rounded to either the nearest penny or nearest dollar, depending on your choice on the Introduction Sheet.  Then the rows and columns are tabulated and the results are returned 100 rows North of here in the gray shaded cells.  It is imperative that you do NOT perform data entry or change any formulas down here.  </a:t>
          </a:r>
          <a:endParaRPr lang="en-US" sz="36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oneCell">
    <xdr:from>
      <xdr:col>8</xdr:col>
      <xdr:colOff>771525</xdr:colOff>
      <xdr:row>11</xdr:row>
      <xdr:rowOff>76200</xdr:rowOff>
    </xdr:from>
    <xdr:to>
      <xdr:col>9</xdr:col>
      <xdr:colOff>219075</xdr:colOff>
      <xdr:row>12</xdr:row>
      <xdr:rowOff>209550</xdr:rowOff>
    </xdr:to>
    <xdr:pic>
      <xdr:nvPicPr>
        <xdr:cNvPr id="2" name="Picture 8" descr="MCj04414240000[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9700" y="3009900"/>
          <a:ext cx="4000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99</xdr:row>
      <xdr:rowOff>0</xdr:rowOff>
    </xdr:from>
    <xdr:to>
      <xdr:col>8</xdr:col>
      <xdr:colOff>238125</xdr:colOff>
      <xdr:row>127</xdr:row>
      <xdr:rowOff>142875</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xdr:nvSpPr>
      <xdr:spPr>
        <a:xfrm>
          <a:off x="0" y="18440400"/>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rounding of your expenditures occurs.  Your input (from above) is rounded to either the nearest penny or nearest dollar, depending on your choice on the Introduction Sheet.  Then the rows and columns are tabulated and the results are returned 100 rows North of here in the gray shaded cells.  It is imperative that you do NOT perform data entry or change any formulas down here.  </a:t>
          </a:r>
          <a:endParaRPr lang="en-US" sz="3600" b="1"/>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oneCell">
    <xdr:from>
      <xdr:col>8</xdr:col>
      <xdr:colOff>771525</xdr:colOff>
      <xdr:row>11</xdr:row>
      <xdr:rowOff>76200</xdr:rowOff>
    </xdr:from>
    <xdr:to>
      <xdr:col>9</xdr:col>
      <xdr:colOff>219075</xdr:colOff>
      <xdr:row>12</xdr:row>
      <xdr:rowOff>209550</xdr:rowOff>
    </xdr:to>
    <xdr:pic>
      <xdr:nvPicPr>
        <xdr:cNvPr id="2" name="Picture 8" descr="MCj04414240000[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9700" y="3009900"/>
          <a:ext cx="40005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99</xdr:row>
      <xdr:rowOff>0</xdr:rowOff>
    </xdr:from>
    <xdr:to>
      <xdr:col>8</xdr:col>
      <xdr:colOff>238125</xdr:colOff>
      <xdr:row>127</xdr:row>
      <xdr:rowOff>142875</xdr:rowOff>
    </xdr:to>
    <xdr:sp macro="" textlink="">
      <xdr:nvSpPr>
        <xdr:cNvPr id="3" name="TextBox 2">
          <a:hlinkClick xmlns:r="http://schemas.openxmlformats.org/officeDocument/2006/relationships" r:id="rId3"/>
          <a:extLst>
            <a:ext uri="{FF2B5EF4-FFF2-40B4-BE49-F238E27FC236}">
              <a16:creationId xmlns:a16="http://schemas.microsoft.com/office/drawing/2014/main" id="{00000000-0008-0000-0700-000003000000}"/>
            </a:ext>
          </a:extLst>
        </xdr:cNvPr>
        <xdr:cNvSpPr txBox="1"/>
      </xdr:nvSpPr>
      <xdr:spPr>
        <a:xfrm>
          <a:off x="0" y="18440400"/>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rounding of your expenditures occurs.  Your input (from above) is rounded to either the nearest penny or nearest dollar, depending on your choice on the Introduction Sheet.  Then the rows and columns are tabulated and the results are returned 100 rows North of here in the gray shaded cells.  It is imperative that you do NOT perform data entry or change any formulas down here.  </a:t>
          </a:r>
          <a:endParaRPr lang="en-US" sz="36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8</xdr:col>
      <xdr:colOff>323850</xdr:colOff>
      <xdr:row>5</xdr:row>
      <xdr:rowOff>247650</xdr:rowOff>
    </xdr:from>
    <xdr:to>
      <xdr:col>9</xdr:col>
      <xdr:colOff>457200</xdr:colOff>
      <xdr:row>10</xdr:row>
      <xdr:rowOff>0</xdr:rowOff>
    </xdr:to>
    <xdr:pic>
      <xdr:nvPicPr>
        <xdr:cNvPr id="3" name="Picture 8" descr="MCj04414240000[1]">
          <a:hlinkClick xmlns:r="http://schemas.openxmlformats.org/officeDocument/2006/relationships" r:id="rId1"/>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82025" y="1581150"/>
          <a:ext cx="108585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171450</xdr:colOff>
      <xdr:row>12</xdr:row>
      <xdr:rowOff>57150</xdr:rowOff>
    </xdr:from>
    <xdr:to>
      <xdr:col>10</xdr:col>
      <xdr:colOff>66674</xdr:colOff>
      <xdr:row>16</xdr:row>
      <xdr:rowOff>228599</xdr:rowOff>
    </xdr:to>
    <xdr:sp macro="" textlink="">
      <xdr:nvSpPr>
        <xdr:cNvPr id="4" name="Rounded Rectangular Callout 3">
          <a:extLst>
            <a:ext uri="{FF2B5EF4-FFF2-40B4-BE49-F238E27FC236}">
              <a16:creationId xmlns:a16="http://schemas.microsoft.com/office/drawing/2014/main" id="{00000000-0008-0000-0800-000004000000}"/>
            </a:ext>
          </a:extLst>
        </xdr:cNvPr>
        <xdr:cNvSpPr/>
      </xdr:nvSpPr>
      <xdr:spPr>
        <a:xfrm>
          <a:off x="8429625" y="3257550"/>
          <a:ext cx="1800224" cy="1238249"/>
        </a:xfrm>
        <a:prstGeom prst="wedgeRoundRectCallout">
          <a:avLst>
            <a:gd name="adj1" fmla="val 5382"/>
            <a:gd name="adj2" fmla="val -96798"/>
            <a:gd name="adj3" fmla="val 16667"/>
          </a:avLst>
        </a:prstGeom>
        <a:solidFill>
          <a:srgbClr val="FFFFCC"/>
        </a:solidFill>
        <a:ln>
          <a:solidFill>
            <a:schemeClr val="bg2">
              <a:lumMod val="25000"/>
            </a:schemeClr>
          </a:solidFill>
        </a:ln>
        <a:effectLst>
          <a:outerShdw blurRad="76200" dir="18900000" sy="23000" kx="-1200000" algn="bl" rotWithShape="0">
            <a:prstClr val="black">
              <a:alpha val="20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1200"/>
            </a:lnSpc>
          </a:pPr>
          <a:r>
            <a:rPr lang="en-US" sz="1100" b="1">
              <a:solidFill>
                <a:schemeClr val="bg2">
                  <a:lumMod val="25000"/>
                </a:schemeClr>
              </a:solidFill>
            </a:rPr>
            <a:t>Clicking on the dollar sign will take you to the payment sheet where you can view and/or print  the status of federal funds.</a:t>
          </a:r>
        </a:p>
      </xdr:txBody>
    </xdr:sp>
    <xdr:clientData/>
  </xdr:twoCellAnchor>
  <xdr:twoCellAnchor>
    <xdr:from>
      <xdr:col>0</xdr:col>
      <xdr:colOff>0</xdr:colOff>
      <xdr:row>99</xdr:row>
      <xdr:rowOff>0</xdr:rowOff>
    </xdr:from>
    <xdr:to>
      <xdr:col>8</xdr:col>
      <xdr:colOff>104775</xdr:colOff>
      <xdr:row>128</xdr:row>
      <xdr:rowOff>161925</xdr:rowOff>
    </xdr:to>
    <xdr:sp macro="" textlink="">
      <xdr:nvSpPr>
        <xdr:cNvPr id="5" name="TextBox 4">
          <a:hlinkClick xmlns:r="http://schemas.openxmlformats.org/officeDocument/2006/relationships" r:id="rId3"/>
          <a:extLst>
            <a:ext uri="{FF2B5EF4-FFF2-40B4-BE49-F238E27FC236}">
              <a16:creationId xmlns:a16="http://schemas.microsoft.com/office/drawing/2014/main" id="{00000000-0008-0000-0800-000005000000}"/>
            </a:ext>
          </a:extLst>
        </xdr:cNvPr>
        <xdr:cNvSpPr txBox="1"/>
      </xdr:nvSpPr>
      <xdr:spPr>
        <a:xfrm>
          <a:off x="0" y="18773775"/>
          <a:ext cx="8496300" cy="7277100"/>
        </a:xfrm>
        <a:prstGeom prst="rect">
          <a:avLst/>
        </a:prstGeom>
        <a:solidFill>
          <a:schemeClr val="bg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a:t>This</a:t>
          </a:r>
          <a:r>
            <a:rPr lang="en-US" sz="3600" b="1" baseline="0"/>
            <a:t> group of cells has been blocked from your view.  This is where the rounded figures from each quarter are totaled.  The totals are then displayed 100 rows North of here in the corresponding cells.  It is imperative that you do NOT perform data entry or change any formulas on this sheet.  </a:t>
          </a:r>
          <a:endParaRPr lang="en-US" sz="3600" b="1"/>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9525</xdr:colOff>
      <xdr:row>27</xdr:row>
      <xdr:rowOff>9526</xdr:rowOff>
    </xdr:from>
    <xdr:to>
      <xdr:col>9</xdr:col>
      <xdr:colOff>0</xdr:colOff>
      <xdr:row>33</xdr:row>
      <xdr:rowOff>0</xdr:rowOff>
    </xdr:to>
    <xdr:sp macro="" textlink="">
      <xdr:nvSpPr>
        <xdr:cNvPr id="2" name="Rectangle 1">
          <a:extLst>
            <a:ext uri="{FF2B5EF4-FFF2-40B4-BE49-F238E27FC236}">
              <a16:creationId xmlns:a16="http://schemas.microsoft.com/office/drawing/2014/main" id="{00000000-0008-0000-0900-000002000000}"/>
            </a:ext>
          </a:extLst>
        </xdr:cNvPr>
        <xdr:cNvSpPr/>
      </xdr:nvSpPr>
      <xdr:spPr>
        <a:xfrm>
          <a:off x="3743325" y="8039101"/>
          <a:ext cx="1857375" cy="847724"/>
        </a:xfrm>
        <a:prstGeom prst="rect">
          <a:avLst/>
        </a:prstGeom>
        <a:blipFill dpi="0" rotWithShape="1">
          <a:blip xmlns:r="http://schemas.openxmlformats.org/officeDocument/2006/relationships" r:embed="rId1">
            <a:alphaModFix amt="29000"/>
          </a:blip>
          <a:srcRect/>
          <a:tile tx="0" ty="0" sx="100000" sy="100000" flip="none" algn="tl"/>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oneCellAnchor>
    <xdr:from>
      <xdr:col>2</xdr:col>
      <xdr:colOff>309562</xdr:colOff>
      <xdr:row>5</xdr:row>
      <xdr:rowOff>7938</xdr:rowOff>
    </xdr:from>
    <xdr:ext cx="3016249" cy="1111250"/>
    <xdr:sp macro="" textlink="">
      <xdr:nvSpPr>
        <xdr:cNvPr id="3" name="Rounded Rectangle 2">
          <a:extLst>
            <a:ext uri="{FF2B5EF4-FFF2-40B4-BE49-F238E27FC236}">
              <a16:creationId xmlns:a16="http://schemas.microsoft.com/office/drawing/2014/main" id="{00000000-0008-0000-0900-000003000000}"/>
            </a:ext>
          </a:extLst>
        </xdr:cNvPr>
        <xdr:cNvSpPr/>
      </xdr:nvSpPr>
      <xdr:spPr>
        <a:xfrm>
          <a:off x="1333500" y="865188"/>
          <a:ext cx="3016249" cy="1111250"/>
        </a:xfrm>
        <a:prstGeom prst="roundRect">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1">
          <a:noAutofit/>
          <a:sp3d extrusionH="57150">
            <a:bevelT w="69850" h="69850" prst="divot"/>
          </a:sp3d>
        </a:bodyPr>
        <a:lstStyle/>
        <a:p>
          <a:pPr algn="ctr"/>
          <a:r>
            <a:rPr lang="en-US" sz="1100" b="1" baseline="0">
              <a:solidFill>
                <a:schemeClr val="bg2">
                  <a:lumMod val="25000"/>
                </a:schemeClr>
              </a:solidFill>
              <a:latin typeface="CG Times" pitchFamily="18" charset="0"/>
            </a:rPr>
            <a:t>If there are any errors detected on your expenditure sheet, they will appear in the gray shaded cell to the right.  Be sure to resolve any errors before continuing.</a:t>
          </a:r>
        </a:p>
        <a:p>
          <a:pPr algn="ctr"/>
          <a:endParaRPr lang="en-US" sz="1400" baseline="0">
            <a:solidFill>
              <a:schemeClr val="accent1"/>
            </a:solidFill>
            <a:latin typeface="CG Times" pitchFamily="18" charset="0"/>
          </a:endParaRPr>
        </a:p>
      </xdr:txBody>
    </xdr:sp>
    <xdr:clientData/>
  </xdr:oneCellAnchor>
  <xdr:twoCellAnchor>
    <xdr:from>
      <xdr:col>3</xdr:col>
      <xdr:colOff>119062</xdr:colOff>
      <xdr:row>0</xdr:row>
      <xdr:rowOff>23813</xdr:rowOff>
    </xdr:from>
    <xdr:to>
      <xdr:col>11</xdr:col>
      <xdr:colOff>293688</xdr:colOff>
      <xdr:row>4</xdr:row>
      <xdr:rowOff>55564</xdr:rowOff>
    </xdr:to>
    <xdr:sp macro="" textlink="">
      <xdr:nvSpPr>
        <xdr:cNvPr id="4" name="Down Arrow Callout 3">
          <a:extLst>
            <a:ext uri="{FF2B5EF4-FFF2-40B4-BE49-F238E27FC236}">
              <a16:creationId xmlns:a16="http://schemas.microsoft.com/office/drawing/2014/main" id="{00000000-0008-0000-0900-000004000000}"/>
            </a:ext>
          </a:extLst>
        </xdr:cNvPr>
        <xdr:cNvSpPr/>
      </xdr:nvSpPr>
      <xdr:spPr>
        <a:xfrm>
          <a:off x="3148012" y="23813"/>
          <a:ext cx="4032251" cy="784226"/>
        </a:xfrm>
        <a:prstGeom prst="downArrowCallout">
          <a:avLst/>
        </a:prstGeom>
        <a:solidFill>
          <a:srgbClr val="FFFFCC"/>
        </a:solidFill>
        <a:ln>
          <a:solidFill>
            <a:schemeClr val="tx2"/>
          </a:solidFill>
        </a:ln>
        <a:effectLst>
          <a:innerShdw blurRad="63500" dist="50800" dir="18900000">
            <a:prstClr val="black">
              <a:alpha val="50000"/>
            </a:prstClr>
          </a:inn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38100" h="38100"/>
          </a:sp3d>
        </a:bodyPr>
        <a:lstStyle/>
        <a:p>
          <a:pPr algn="ctr"/>
          <a:r>
            <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rPr>
            <a:t>Please type the</a:t>
          </a:r>
          <a:r>
            <a:rPr lang="en-US" sz="1000" b="1" baseline="0">
              <a:solidFill>
                <a:schemeClr val="bg2">
                  <a:lumMod val="25000"/>
                </a:schemeClr>
              </a:solidFill>
              <a:effectLst>
                <a:innerShdw blurRad="63500" dist="50800">
                  <a:prstClr val="black">
                    <a:alpha val="50000"/>
                  </a:prstClr>
                </a:innerShdw>
              </a:effectLst>
              <a:latin typeface="CG Times" pitchFamily="18" charset="0"/>
              <a:cs typeface="Arial" pitchFamily="34" charset="0"/>
            </a:rPr>
            <a:t> date that the SF-425 will be signed into the yellow cell below.  Today's date is displayed to the left for your convenience.</a:t>
          </a:r>
          <a:endPar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endParaRPr>
        </a:p>
      </xdr:txBody>
    </xdr:sp>
    <xdr:clientData/>
  </xdr:twoCellAnchor>
  <xdr:twoCellAnchor>
    <xdr:from>
      <xdr:col>3</xdr:col>
      <xdr:colOff>126999</xdr:colOff>
      <xdr:row>13</xdr:row>
      <xdr:rowOff>531812</xdr:rowOff>
    </xdr:from>
    <xdr:to>
      <xdr:col>6</xdr:col>
      <xdr:colOff>317500</xdr:colOff>
      <xdr:row>13</xdr:row>
      <xdr:rowOff>1230312</xdr:rowOff>
    </xdr:to>
    <xdr:sp macro="" textlink="">
      <xdr:nvSpPr>
        <xdr:cNvPr id="5" name="Oval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3155949" y="2646362"/>
          <a:ext cx="895351" cy="69850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700"/>
            </a:lnSpc>
          </a:pPr>
          <a:r>
            <a:rPr lang="en-US" sz="800" b="1">
              <a:solidFill>
                <a:srgbClr val="C00000"/>
              </a:solidFill>
              <a:latin typeface="CG Times" pitchFamily="18" charset="0"/>
            </a:rPr>
            <a:t>Click here to continue.</a:t>
          </a:r>
        </a:p>
      </xdr:txBody>
    </xdr:sp>
    <xdr:clientData/>
  </xdr:twoCellAnchor>
  <xdr:twoCellAnchor editAs="oneCell">
    <xdr:from>
      <xdr:col>0</xdr:col>
      <xdr:colOff>19050</xdr:colOff>
      <xdr:row>0</xdr:row>
      <xdr:rowOff>19050</xdr:rowOff>
    </xdr:from>
    <xdr:to>
      <xdr:col>1</xdr:col>
      <xdr:colOff>304800</xdr:colOff>
      <xdr:row>3</xdr:row>
      <xdr:rowOff>133350</xdr:rowOff>
    </xdr:to>
    <xdr:pic>
      <xdr:nvPicPr>
        <xdr:cNvPr id="6" name="Picture 3" descr="Cgblack">
          <a:hlinkClick xmlns:r="http://schemas.openxmlformats.org/officeDocument/2006/relationships" r:id="rId3"/>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050" y="19050"/>
          <a:ext cx="6953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71438</xdr:colOff>
      <xdr:row>6</xdr:row>
      <xdr:rowOff>23812</xdr:rowOff>
    </xdr:from>
    <xdr:to>
      <xdr:col>1</xdr:col>
      <xdr:colOff>555626</xdr:colOff>
      <xdr:row>11</xdr:row>
      <xdr:rowOff>23812</xdr:rowOff>
    </xdr:to>
    <xdr:sp macro="[0]!ThisWorkbook.InvokeHelp" textlink="">
      <xdr:nvSpPr>
        <xdr:cNvPr id="7" name="Oval 6">
          <a:extLst>
            <a:ext uri="{FF2B5EF4-FFF2-40B4-BE49-F238E27FC236}">
              <a16:creationId xmlns:a16="http://schemas.microsoft.com/office/drawing/2014/main" id="{00000000-0008-0000-0900-000007000000}"/>
            </a:ext>
          </a:extLst>
        </xdr:cNvPr>
        <xdr:cNvSpPr/>
      </xdr:nvSpPr>
      <xdr:spPr>
        <a:xfrm>
          <a:off x="71438" y="1138237"/>
          <a:ext cx="893763" cy="6953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Help</a:t>
          </a:r>
        </a:p>
      </xdr:txBody>
    </xdr:sp>
    <xdr:clientData/>
  </xdr:twoCellAnchor>
  <xdr:twoCellAnchor>
    <xdr:from>
      <xdr:col>8</xdr:col>
      <xdr:colOff>285750</xdr:colOff>
      <xdr:row>13</xdr:row>
      <xdr:rowOff>23812</xdr:rowOff>
    </xdr:from>
    <xdr:to>
      <xdr:col>10</xdr:col>
      <xdr:colOff>388937</xdr:colOff>
      <xdr:row>13</xdr:row>
      <xdr:rowOff>960438</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0900-000008000000}"/>
            </a:ext>
          </a:extLst>
        </xdr:cNvPr>
        <xdr:cNvSpPr/>
      </xdr:nvSpPr>
      <xdr:spPr>
        <a:xfrm>
          <a:off x="4953000" y="2138362"/>
          <a:ext cx="1712912"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1st Qtr Expenditure Sheet.</a:t>
          </a:r>
        </a:p>
      </xdr:txBody>
    </xdr:sp>
    <xdr:clientData/>
  </xdr:twoCellAnchor>
  <xdr:twoCellAnchor>
    <xdr:from>
      <xdr:col>0</xdr:col>
      <xdr:colOff>126999</xdr:colOff>
      <xdr:row>13</xdr:row>
      <xdr:rowOff>515937</xdr:rowOff>
    </xdr:from>
    <xdr:to>
      <xdr:col>2</xdr:col>
      <xdr:colOff>817561</xdr:colOff>
      <xdr:row>13</xdr:row>
      <xdr:rowOff>1452563</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0900-000009000000}"/>
            </a:ext>
          </a:extLst>
        </xdr:cNvPr>
        <xdr:cNvSpPr/>
      </xdr:nvSpPr>
      <xdr:spPr>
        <a:xfrm>
          <a:off x="126999" y="2630487"/>
          <a:ext cx="1709737"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Data Entry &amp; Instructions Page.</a:t>
          </a:r>
        </a:p>
      </xdr:txBody>
    </xdr:sp>
    <xdr:clientData/>
  </xdr:twoCellAnchor>
  <xdr:twoCellAnchor editAs="oneCell">
    <xdr:from>
      <xdr:col>6</xdr:col>
      <xdr:colOff>514350</xdr:colOff>
      <xdr:row>27</xdr:row>
      <xdr:rowOff>28575</xdr:rowOff>
    </xdr:from>
    <xdr:to>
      <xdr:col>8</xdr:col>
      <xdr:colOff>214312</xdr:colOff>
      <xdr:row>32</xdr:row>
      <xdr:rowOff>123825</xdr:rowOff>
    </xdr:to>
    <xdr:pic>
      <xdr:nvPicPr>
        <xdr:cNvPr id="10" name="Picture 3" descr="Cgblack">
          <a:hlinkClick xmlns:r="http://schemas.openxmlformats.org/officeDocument/2006/relationships" r:id="rId7"/>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48150" y="8058150"/>
          <a:ext cx="8001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6</xdr:col>
      <xdr:colOff>9525</xdr:colOff>
      <xdr:row>27</xdr:row>
      <xdr:rowOff>9526</xdr:rowOff>
    </xdr:from>
    <xdr:to>
      <xdr:col>9</xdr:col>
      <xdr:colOff>0</xdr:colOff>
      <xdr:row>33</xdr:row>
      <xdr:rowOff>0</xdr:rowOff>
    </xdr:to>
    <xdr:sp macro="" textlink="">
      <xdr:nvSpPr>
        <xdr:cNvPr id="2" name="Rectangle 1">
          <a:extLst>
            <a:ext uri="{FF2B5EF4-FFF2-40B4-BE49-F238E27FC236}">
              <a16:creationId xmlns:a16="http://schemas.microsoft.com/office/drawing/2014/main" id="{00000000-0008-0000-0A00-000002000000}"/>
            </a:ext>
          </a:extLst>
        </xdr:cNvPr>
        <xdr:cNvSpPr/>
      </xdr:nvSpPr>
      <xdr:spPr>
        <a:xfrm>
          <a:off x="3733800" y="8039101"/>
          <a:ext cx="1857375" cy="847724"/>
        </a:xfrm>
        <a:prstGeom prst="rect">
          <a:avLst/>
        </a:prstGeom>
        <a:blipFill dpi="0" rotWithShape="1">
          <a:blip xmlns:r="http://schemas.openxmlformats.org/officeDocument/2006/relationships" r:embed="rId1">
            <a:alphaModFix amt="29000"/>
          </a:blip>
          <a:srcRect/>
          <a:tile tx="0" ty="0" sx="100000" sy="100000" flip="none" algn="tl"/>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oneCellAnchor>
    <xdr:from>
      <xdr:col>2</xdr:col>
      <xdr:colOff>325437</xdr:colOff>
      <xdr:row>5</xdr:row>
      <xdr:rowOff>7938</xdr:rowOff>
    </xdr:from>
    <xdr:ext cx="3016249" cy="1111250"/>
    <xdr:sp macro="" textlink="">
      <xdr:nvSpPr>
        <xdr:cNvPr id="3" name="Rounded Rectangle 2">
          <a:extLst>
            <a:ext uri="{FF2B5EF4-FFF2-40B4-BE49-F238E27FC236}">
              <a16:creationId xmlns:a16="http://schemas.microsoft.com/office/drawing/2014/main" id="{00000000-0008-0000-0A00-000003000000}"/>
            </a:ext>
          </a:extLst>
        </xdr:cNvPr>
        <xdr:cNvSpPr/>
      </xdr:nvSpPr>
      <xdr:spPr>
        <a:xfrm>
          <a:off x="1349375" y="865188"/>
          <a:ext cx="3016249" cy="1111250"/>
        </a:xfrm>
        <a:prstGeom prst="roundRect">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1">
          <a:noAutofit/>
          <a:sp3d extrusionH="57150">
            <a:bevelT w="69850" h="69850" prst="divot"/>
          </a:sp3d>
        </a:bodyPr>
        <a:lstStyle/>
        <a:p>
          <a:pPr algn="ctr"/>
          <a:r>
            <a:rPr lang="en-US" sz="1100" b="1" baseline="0">
              <a:solidFill>
                <a:schemeClr val="bg2">
                  <a:lumMod val="25000"/>
                </a:schemeClr>
              </a:solidFill>
              <a:latin typeface="CG Times" pitchFamily="18" charset="0"/>
            </a:rPr>
            <a:t>If there are any errors detected on your expenditure sheet, they will appear in the gray shaded cell to the right.  Be sure to resolve any errors before continuing.</a:t>
          </a:r>
        </a:p>
        <a:p>
          <a:pPr algn="ctr"/>
          <a:endParaRPr lang="en-US" sz="1400" baseline="0">
            <a:solidFill>
              <a:schemeClr val="accent1"/>
            </a:solidFill>
            <a:latin typeface="CG Times" pitchFamily="18" charset="0"/>
          </a:endParaRPr>
        </a:p>
      </xdr:txBody>
    </xdr:sp>
    <xdr:clientData/>
  </xdr:oneCellAnchor>
  <xdr:twoCellAnchor>
    <xdr:from>
      <xdr:col>3</xdr:col>
      <xdr:colOff>119062</xdr:colOff>
      <xdr:row>0</xdr:row>
      <xdr:rowOff>23813</xdr:rowOff>
    </xdr:from>
    <xdr:to>
      <xdr:col>11</xdr:col>
      <xdr:colOff>293688</xdr:colOff>
      <xdr:row>4</xdr:row>
      <xdr:rowOff>55564</xdr:rowOff>
    </xdr:to>
    <xdr:sp macro="" textlink="">
      <xdr:nvSpPr>
        <xdr:cNvPr id="4" name="Down Arrow Callout 3">
          <a:extLst>
            <a:ext uri="{FF2B5EF4-FFF2-40B4-BE49-F238E27FC236}">
              <a16:creationId xmlns:a16="http://schemas.microsoft.com/office/drawing/2014/main" id="{00000000-0008-0000-0A00-000004000000}"/>
            </a:ext>
          </a:extLst>
        </xdr:cNvPr>
        <xdr:cNvSpPr/>
      </xdr:nvSpPr>
      <xdr:spPr>
        <a:xfrm>
          <a:off x="3138487" y="23813"/>
          <a:ext cx="4032251" cy="784226"/>
        </a:xfrm>
        <a:prstGeom prst="downArrowCallout">
          <a:avLst/>
        </a:prstGeom>
        <a:solidFill>
          <a:srgbClr val="FFFFCC"/>
        </a:solidFill>
        <a:ln>
          <a:solidFill>
            <a:schemeClr val="tx2"/>
          </a:solidFill>
        </a:ln>
        <a:effectLst>
          <a:innerShdw blurRad="63500" dist="50800" dir="18900000">
            <a:prstClr val="black">
              <a:alpha val="50000"/>
            </a:prstClr>
          </a:inn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38100" h="38100"/>
          </a:sp3d>
        </a:bodyPr>
        <a:lstStyle/>
        <a:p>
          <a:pPr algn="ctr"/>
          <a:r>
            <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rPr>
            <a:t>Please type the</a:t>
          </a:r>
          <a:r>
            <a:rPr lang="en-US" sz="1000" b="1" baseline="0">
              <a:solidFill>
                <a:schemeClr val="bg2">
                  <a:lumMod val="25000"/>
                </a:schemeClr>
              </a:solidFill>
              <a:effectLst>
                <a:innerShdw blurRad="63500" dist="50800">
                  <a:prstClr val="black">
                    <a:alpha val="50000"/>
                  </a:prstClr>
                </a:innerShdw>
              </a:effectLst>
              <a:latin typeface="CG Times" pitchFamily="18" charset="0"/>
              <a:cs typeface="Arial" pitchFamily="34" charset="0"/>
            </a:rPr>
            <a:t> date that the SF-425 will be signed into the yellow cell below.  Today's date is displayed to the left for your convenience.</a:t>
          </a:r>
          <a:endPar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endParaRPr>
        </a:p>
      </xdr:txBody>
    </xdr:sp>
    <xdr:clientData/>
  </xdr:twoCellAnchor>
  <xdr:twoCellAnchor>
    <xdr:from>
      <xdr:col>3</xdr:col>
      <xdr:colOff>126999</xdr:colOff>
      <xdr:row>13</xdr:row>
      <xdr:rowOff>531812</xdr:rowOff>
    </xdr:from>
    <xdr:to>
      <xdr:col>6</xdr:col>
      <xdr:colOff>317500</xdr:colOff>
      <xdr:row>13</xdr:row>
      <xdr:rowOff>1230312</xdr:rowOff>
    </xdr:to>
    <xdr:sp macro="" textlink="">
      <xdr:nvSpPr>
        <xdr:cNvPr id="5" name="Oval 4">
          <a:hlinkClick xmlns:r="http://schemas.openxmlformats.org/officeDocument/2006/relationships" r:id="rId2"/>
          <a:extLst>
            <a:ext uri="{FF2B5EF4-FFF2-40B4-BE49-F238E27FC236}">
              <a16:creationId xmlns:a16="http://schemas.microsoft.com/office/drawing/2014/main" id="{00000000-0008-0000-0A00-000005000000}"/>
            </a:ext>
          </a:extLst>
        </xdr:cNvPr>
        <xdr:cNvSpPr/>
      </xdr:nvSpPr>
      <xdr:spPr>
        <a:xfrm>
          <a:off x="3146424" y="2646362"/>
          <a:ext cx="895351" cy="69850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700"/>
            </a:lnSpc>
          </a:pPr>
          <a:r>
            <a:rPr lang="en-US" sz="800" b="1">
              <a:solidFill>
                <a:srgbClr val="C00000"/>
              </a:solidFill>
              <a:latin typeface="CG Times" pitchFamily="18" charset="0"/>
            </a:rPr>
            <a:t>Click here to continue.</a:t>
          </a:r>
        </a:p>
      </xdr:txBody>
    </xdr:sp>
    <xdr:clientData/>
  </xdr:twoCellAnchor>
  <xdr:twoCellAnchor editAs="oneCell">
    <xdr:from>
      <xdr:col>0</xdr:col>
      <xdr:colOff>19050</xdr:colOff>
      <xdr:row>0</xdr:row>
      <xdr:rowOff>19050</xdr:rowOff>
    </xdr:from>
    <xdr:to>
      <xdr:col>1</xdr:col>
      <xdr:colOff>304800</xdr:colOff>
      <xdr:row>3</xdr:row>
      <xdr:rowOff>133350</xdr:rowOff>
    </xdr:to>
    <xdr:pic>
      <xdr:nvPicPr>
        <xdr:cNvPr id="6" name="Picture 3" descr="Cgblack">
          <a:hlinkClick xmlns:r="http://schemas.openxmlformats.org/officeDocument/2006/relationships" r:id="rId3"/>
          <a:extLst>
            <a:ext uri="{FF2B5EF4-FFF2-40B4-BE49-F238E27FC236}">
              <a16:creationId xmlns:a16="http://schemas.microsoft.com/office/drawing/2014/main" id="{00000000-0008-0000-0A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050" y="19050"/>
          <a:ext cx="6953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71438</xdr:colOff>
      <xdr:row>6</xdr:row>
      <xdr:rowOff>23812</xdr:rowOff>
    </xdr:from>
    <xdr:to>
      <xdr:col>1</xdr:col>
      <xdr:colOff>555626</xdr:colOff>
      <xdr:row>11</xdr:row>
      <xdr:rowOff>23812</xdr:rowOff>
    </xdr:to>
    <xdr:sp macro="[0]!ThisWorkbook.InvokeHelp" textlink="">
      <xdr:nvSpPr>
        <xdr:cNvPr id="7" name="Oval 6">
          <a:extLst>
            <a:ext uri="{FF2B5EF4-FFF2-40B4-BE49-F238E27FC236}">
              <a16:creationId xmlns:a16="http://schemas.microsoft.com/office/drawing/2014/main" id="{00000000-0008-0000-0A00-000007000000}"/>
            </a:ext>
          </a:extLst>
        </xdr:cNvPr>
        <xdr:cNvSpPr/>
      </xdr:nvSpPr>
      <xdr:spPr>
        <a:xfrm>
          <a:off x="71438" y="1138237"/>
          <a:ext cx="893763" cy="6953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Help</a:t>
          </a:r>
        </a:p>
      </xdr:txBody>
    </xdr:sp>
    <xdr:clientData/>
  </xdr:twoCellAnchor>
  <xdr:twoCellAnchor>
    <xdr:from>
      <xdr:col>8</xdr:col>
      <xdr:colOff>285750</xdr:colOff>
      <xdr:row>13</xdr:row>
      <xdr:rowOff>23812</xdr:rowOff>
    </xdr:from>
    <xdr:to>
      <xdr:col>10</xdr:col>
      <xdr:colOff>388937</xdr:colOff>
      <xdr:row>13</xdr:row>
      <xdr:rowOff>960438</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0A00-000008000000}"/>
            </a:ext>
          </a:extLst>
        </xdr:cNvPr>
        <xdr:cNvSpPr/>
      </xdr:nvSpPr>
      <xdr:spPr>
        <a:xfrm>
          <a:off x="4943475" y="2138362"/>
          <a:ext cx="1712912"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2nd Qtr Expenditure Sheet.</a:t>
          </a:r>
        </a:p>
      </xdr:txBody>
    </xdr:sp>
    <xdr:clientData/>
  </xdr:twoCellAnchor>
  <xdr:twoCellAnchor>
    <xdr:from>
      <xdr:col>0</xdr:col>
      <xdr:colOff>126999</xdr:colOff>
      <xdr:row>13</xdr:row>
      <xdr:rowOff>515937</xdr:rowOff>
    </xdr:from>
    <xdr:to>
      <xdr:col>2</xdr:col>
      <xdr:colOff>817561</xdr:colOff>
      <xdr:row>13</xdr:row>
      <xdr:rowOff>1452563</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0A00-000009000000}"/>
            </a:ext>
          </a:extLst>
        </xdr:cNvPr>
        <xdr:cNvSpPr/>
      </xdr:nvSpPr>
      <xdr:spPr>
        <a:xfrm>
          <a:off x="126999" y="2630487"/>
          <a:ext cx="1709737"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Data Entry &amp; Instructions Page.</a:t>
          </a:r>
        </a:p>
      </xdr:txBody>
    </xdr:sp>
    <xdr:clientData/>
  </xdr:twoCellAnchor>
  <xdr:twoCellAnchor editAs="oneCell">
    <xdr:from>
      <xdr:col>6</xdr:col>
      <xdr:colOff>514350</xdr:colOff>
      <xdr:row>27</xdr:row>
      <xdr:rowOff>28575</xdr:rowOff>
    </xdr:from>
    <xdr:to>
      <xdr:col>8</xdr:col>
      <xdr:colOff>214312</xdr:colOff>
      <xdr:row>32</xdr:row>
      <xdr:rowOff>123825</xdr:rowOff>
    </xdr:to>
    <xdr:pic>
      <xdr:nvPicPr>
        <xdr:cNvPr id="10" name="Picture 3" descr="Cgblack">
          <a:hlinkClick xmlns:r="http://schemas.openxmlformats.org/officeDocument/2006/relationships" r:id="rId7"/>
          <a:extLst>
            <a:ext uri="{FF2B5EF4-FFF2-40B4-BE49-F238E27FC236}">
              <a16:creationId xmlns:a16="http://schemas.microsoft.com/office/drawing/2014/main" id="{00000000-0008-0000-0A00-00000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38625" y="8058150"/>
          <a:ext cx="8001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6</xdr:col>
      <xdr:colOff>9525</xdr:colOff>
      <xdr:row>27</xdr:row>
      <xdr:rowOff>9526</xdr:rowOff>
    </xdr:from>
    <xdr:to>
      <xdr:col>9</xdr:col>
      <xdr:colOff>0</xdr:colOff>
      <xdr:row>33</xdr:row>
      <xdr:rowOff>0</xdr:rowOff>
    </xdr:to>
    <xdr:sp macro="" textlink="">
      <xdr:nvSpPr>
        <xdr:cNvPr id="2" name="Rectangle 1">
          <a:extLst>
            <a:ext uri="{FF2B5EF4-FFF2-40B4-BE49-F238E27FC236}">
              <a16:creationId xmlns:a16="http://schemas.microsoft.com/office/drawing/2014/main" id="{00000000-0008-0000-0B00-000002000000}"/>
            </a:ext>
          </a:extLst>
        </xdr:cNvPr>
        <xdr:cNvSpPr/>
      </xdr:nvSpPr>
      <xdr:spPr>
        <a:xfrm>
          <a:off x="3667125" y="4381501"/>
          <a:ext cx="1819275" cy="962024"/>
        </a:xfrm>
        <a:prstGeom prst="rect">
          <a:avLst/>
        </a:prstGeom>
        <a:blipFill dpi="0" rotWithShape="1">
          <a:blip xmlns:r="http://schemas.openxmlformats.org/officeDocument/2006/relationships" r:embed="rId1">
            <a:alphaModFix amt="29000"/>
          </a:blip>
          <a:srcRect/>
          <a:tile tx="0" ty="0" sx="100000" sy="100000" flip="none" algn="tl"/>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oneCellAnchor>
    <xdr:from>
      <xdr:col>2</xdr:col>
      <xdr:colOff>325437</xdr:colOff>
      <xdr:row>5</xdr:row>
      <xdr:rowOff>2</xdr:rowOff>
    </xdr:from>
    <xdr:ext cx="3016249" cy="1111250"/>
    <xdr:sp macro="" textlink="">
      <xdr:nvSpPr>
        <xdr:cNvPr id="3" name="Rounded Rectangle 2">
          <a:extLst>
            <a:ext uri="{FF2B5EF4-FFF2-40B4-BE49-F238E27FC236}">
              <a16:creationId xmlns:a16="http://schemas.microsoft.com/office/drawing/2014/main" id="{00000000-0008-0000-0B00-000003000000}"/>
            </a:ext>
          </a:extLst>
        </xdr:cNvPr>
        <xdr:cNvSpPr/>
      </xdr:nvSpPr>
      <xdr:spPr>
        <a:xfrm>
          <a:off x="1349375" y="857252"/>
          <a:ext cx="3016249" cy="1111250"/>
        </a:xfrm>
        <a:prstGeom prst="roundRect">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1">
          <a:noAutofit/>
          <a:sp3d extrusionH="57150">
            <a:bevelT w="69850" h="69850" prst="divot"/>
          </a:sp3d>
        </a:bodyPr>
        <a:lstStyle/>
        <a:p>
          <a:pPr algn="ctr"/>
          <a:r>
            <a:rPr lang="en-US" sz="1100" b="1" baseline="0">
              <a:solidFill>
                <a:schemeClr val="bg2">
                  <a:lumMod val="25000"/>
                </a:schemeClr>
              </a:solidFill>
              <a:latin typeface="CG Times" pitchFamily="18" charset="0"/>
            </a:rPr>
            <a:t>If there are any errors detected on your expenditure sheet, they will appear in the gray shaded cell to the right.  Be sure to resolve any errors before continuing.</a:t>
          </a:r>
        </a:p>
        <a:p>
          <a:pPr algn="ctr"/>
          <a:endParaRPr lang="en-US" sz="1400" baseline="0">
            <a:solidFill>
              <a:schemeClr val="accent1"/>
            </a:solidFill>
            <a:latin typeface="CG Times" pitchFamily="18" charset="0"/>
          </a:endParaRPr>
        </a:p>
      </xdr:txBody>
    </xdr:sp>
    <xdr:clientData/>
  </xdr:oneCellAnchor>
  <xdr:twoCellAnchor>
    <xdr:from>
      <xdr:col>3</xdr:col>
      <xdr:colOff>119062</xdr:colOff>
      <xdr:row>0</xdr:row>
      <xdr:rowOff>23813</xdr:rowOff>
    </xdr:from>
    <xdr:to>
      <xdr:col>11</xdr:col>
      <xdr:colOff>293688</xdr:colOff>
      <xdr:row>4</xdr:row>
      <xdr:rowOff>55564</xdr:rowOff>
    </xdr:to>
    <xdr:sp macro="" textlink="">
      <xdr:nvSpPr>
        <xdr:cNvPr id="4" name="Down Arrow Callout 3">
          <a:extLst>
            <a:ext uri="{FF2B5EF4-FFF2-40B4-BE49-F238E27FC236}">
              <a16:creationId xmlns:a16="http://schemas.microsoft.com/office/drawing/2014/main" id="{00000000-0008-0000-0B00-000004000000}"/>
            </a:ext>
          </a:extLst>
        </xdr:cNvPr>
        <xdr:cNvSpPr/>
      </xdr:nvSpPr>
      <xdr:spPr>
        <a:xfrm>
          <a:off x="1947862" y="23813"/>
          <a:ext cx="5051426" cy="679451"/>
        </a:xfrm>
        <a:prstGeom prst="downArrowCallout">
          <a:avLst/>
        </a:prstGeom>
        <a:solidFill>
          <a:srgbClr val="FFFFCC"/>
        </a:solidFill>
        <a:ln>
          <a:solidFill>
            <a:schemeClr val="tx2"/>
          </a:solidFill>
        </a:ln>
        <a:effectLst>
          <a:innerShdw blurRad="63500" dist="50800" dir="18900000">
            <a:prstClr val="black">
              <a:alpha val="50000"/>
            </a:prstClr>
          </a:inn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38100" h="38100"/>
          </a:sp3d>
        </a:bodyPr>
        <a:lstStyle/>
        <a:p>
          <a:pPr algn="ctr"/>
          <a:r>
            <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rPr>
            <a:t>Please type the</a:t>
          </a:r>
          <a:r>
            <a:rPr lang="en-US" sz="1000" b="1" baseline="0">
              <a:solidFill>
                <a:schemeClr val="bg2">
                  <a:lumMod val="25000"/>
                </a:schemeClr>
              </a:solidFill>
              <a:effectLst>
                <a:innerShdw blurRad="63500" dist="50800">
                  <a:prstClr val="black">
                    <a:alpha val="50000"/>
                  </a:prstClr>
                </a:innerShdw>
              </a:effectLst>
              <a:latin typeface="CG Times" pitchFamily="18" charset="0"/>
              <a:cs typeface="Arial" pitchFamily="34" charset="0"/>
            </a:rPr>
            <a:t> date that the SF-425 will be signed into the yellow cell below.  Today's date is displayed to the left for your convenience.</a:t>
          </a:r>
          <a:endPar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endParaRPr>
        </a:p>
      </xdr:txBody>
    </xdr:sp>
    <xdr:clientData/>
  </xdr:twoCellAnchor>
  <xdr:twoCellAnchor>
    <xdr:from>
      <xdr:col>3</xdr:col>
      <xdr:colOff>126999</xdr:colOff>
      <xdr:row>13</xdr:row>
      <xdr:rowOff>531812</xdr:rowOff>
    </xdr:from>
    <xdr:to>
      <xdr:col>6</xdr:col>
      <xdr:colOff>317500</xdr:colOff>
      <xdr:row>13</xdr:row>
      <xdr:rowOff>1230312</xdr:rowOff>
    </xdr:to>
    <xdr:sp macro="" textlink="">
      <xdr:nvSpPr>
        <xdr:cNvPr id="5" name="Oval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955799" y="2265362"/>
          <a:ext cx="2019301" cy="317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700"/>
            </a:lnSpc>
          </a:pPr>
          <a:r>
            <a:rPr lang="en-US" sz="800" b="1">
              <a:solidFill>
                <a:srgbClr val="C00000"/>
              </a:solidFill>
              <a:latin typeface="CG Times" pitchFamily="18" charset="0"/>
            </a:rPr>
            <a:t>Click here to continue.</a:t>
          </a:r>
        </a:p>
      </xdr:txBody>
    </xdr:sp>
    <xdr:clientData/>
  </xdr:twoCellAnchor>
  <xdr:oneCellAnchor>
    <xdr:from>
      <xdr:col>0</xdr:col>
      <xdr:colOff>19050</xdr:colOff>
      <xdr:row>0</xdr:row>
      <xdr:rowOff>19050</xdr:rowOff>
    </xdr:from>
    <xdr:ext cx="698500" cy="701675"/>
    <xdr:pic>
      <xdr:nvPicPr>
        <xdr:cNvPr id="6" name="Picture 3" descr="Cgblack">
          <a:hlinkClick xmlns:r="http://schemas.openxmlformats.org/officeDocument/2006/relationships" r:id="rId3"/>
          <a:extLst>
            <a:ext uri="{FF2B5EF4-FFF2-40B4-BE49-F238E27FC236}">
              <a16:creationId xmlns:a16="http://schemas.microsoft.com/office/drawing/2014/main" id="{00000000-0008-0000-0B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050" y="19050"/>
          <a:ext cx="698500" cy="70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0</xdr:col>
      <xdr:colOff>71438</xdr:colOff>
      <xdr:row>6</xdr:row>
      <xdr:rowOff>23812</xdr:rowOff>
    </xdr:from>
    <xdr:to>
      <xdr:col>1</xdr:col>
      <xdr:colOff>555626</xdr:colOff>
      <xdr:row>11</xdr:row>
      <xdr:rowOff>23812</xdr:rowOff>
    </xdr:to>
    <xdr:sp macro="[0]!ThisWorkbook.InvokeHelp" textlink="">
      <xdr:nvSpPr>
        <xdr:cNvPr id="7" name="Oval 6">
          <a:extLst>
            <a:ext uri="{FF2B5EF4-FFF2-40B4-BE49-F238E27FC236}">
              <a16:creationId xmlns:a16="http://schemas.microsoft.com/office/drawing/2014/main" id="{00000000-0008-0000-0B00-000007000000}"/>
            </a:ext>
          </a:extLst>
        </xdr:cNvPr>
        <xdr:cNvSpPr/>
      </xdr:nvSpPr>
      <xdr:spPr>
        <a:xfrm>
          <a:off x="71438" y="995362"/>
          <a:ext cx="1093788" cy="8096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Help</a:t>
          </a:r>
        </a:p>
      </xdr:txBody>
    </xdr:sp>
    <xdr:clientData/>
  </xdr:twoCellAnchor>
  <xdr:twoCellAnchor>
    <xdr:from>
      <xdr:col>8</xdr:col>
      <xdr:colOff>285750</xdr:colOff>
      <xdr:row>13</xdr:row>
      <xdr:rowOff>23812</xdr:rowOff>
    </xdr:from>
    <xdr:to>
      <xdr:col>10</xdr:col>
      <xdr:colOff>388937</xdr:colOff>
      <xdr:row>13</xdr:row>
      <xdr:rowOff>960438</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0B00-000008000000}"/>
            </a:ext>
          </a:extLst>
        </xdr:cNvPr>
        <xdr:cNvSpPr/>
      </xdr:nvSpPr>
      <xdr:spPr>
        <a:xfrm>
          <a:off x="5162550" y="2128837"/>
          <a:ext cx="1322387" cy="1365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3rd Qtr Expenditure Sheet.</a:t>
          </a:r>
        </a:p>
      </xdr:txBody>
    </xdr:sp>
    <xdr:clientData/>
  </xdr:twoCellAnchor>
  <xdr:twoCellAnchor>
    <xdr:from>
      <xdr:col>0</xdr:col>
      <xdr:colOff>126999</xdr:colOff>
      <xdr:row>13</xdr:row>
      <xdr:rowOff>515937</xdr:rowOff>
    </xdr:from>
    <xdr:to>
      <xdr:col>2</xdr:col>
      <xdr:colOff>817561</xdr:colOff>
      <xdr:row>13</xdr:row>
      <xdr:rowOff>1452563</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0B00-000009000000}"/>
            </a:ext>
          </a:extLst>
        </xdr:cNvPr>
        <xdr:cNvSpPr/>
      </xdr:nvSpPr>
      <xdr:spPr>
        <a:xfrm>
          <a:off x="126999" y="2268537"/>
          <a:ext cx="1700212" cy="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Data Entry &amp; Instructions Page.</a:t>
          </a:r>
        </a:p>
      </xdr:txBody>
    </xdr:sp>
    <xdr:clientData/>
  </xdr:twoCellAnchor>
  <xdr:oneCellAnchor>
    <xdr:from>
      <xdr:col>6</xdr:col>
      <xdr:colOff>514350</xdr:colOff>
      <xdr:row>27</xdr:row>
      <xdr:rowOff>28575</xdr:rowOff>
    </xdr:from>
    <xdr:ext cx="803275" cy="809625"/>
    <xdr:pic>
      <xdr:nvPicPr>
        <xdr:cNvPr id="10" name="Picture 3" descr="Cgblack">
          <a:hlinkClick xmlns:r="http://schemas.openxmlformats.org/officeDocument/2006/relationships" r:id="rId7"/>
          <a:extLst>
            <a:ext uri="{FF2B5EF4-FFF2-40B4-BE49-F238E27FC236}">
              <a16:creationId xmlns:a16="http://schemas.microsoft.com/office/drawing/2014/main" id="{00000000-0008-0000-0B00-00000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71950" y="4400550"/>
          <a:ext cx="80327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2.xml><?xml version="1.0" encoding="utf-8"?>
<xdr:wsDr xmlns:xdr="http://schemas.openxmlformats.org/drawingml/2006/spreadsheetDrawing" xmlns:a="http://schemas.openxmlformats.org/drawingml/2006/main">
  <xdr:twoCellAnchor>
    <xdr:from>
      <xdr:col>6</xdr:col>
      <xdr:colOff>9525</xdr:colOff>
      <xdr:row>27</xdr:row>
      <xdr:rowOff>9526</xdr:rowOff>
    </xdr:from>
    <xdr:to>
      <xdr:col>9</xdr:col>
      <xdr:colOff>0</xdr:colOff>
      <xdr:row>33</xdr:row>
      <xdr:rowOff>0</xdr:rowOff>
    </xdr:to>
    <xdr:sp macro="" textlink="">
      <xdr:nvSpPr>
        <xdr:cNvPr id="2" name="Rectangle 1">
          <a:extLst>
            <a:ext uri="{FF2B5EF4-FFF2-40B4-BE49-F238E27FC236}">
              <a16:creationId xmlns:a16="http://schemas.microsoft.com/office/drawing/2014/main" id="{00000000-0008-0000-0C00-000002000000}"/>
            </a:ext>
          </a:extLst>
        </xdr:cNvPr>
        <xdr:cNvSpPr/>
      </xdr:nvSpPr>
      <xdr:spPr>
        <a:xfrm>
          <a:off x="3733800" y="8039101"/>
          <a:ext cx="1857375" cy="847724"/>
        </a:xfrm>
        <a:prstGeom prst="rect">
          <a:avLst/>
        </a:prstGeom>
        <a:blipFill dpi="0" rotWithShape="1">
          <a:blip xmlns:r="http://schemas.openxmlformats.org/officeDocument/2006/relationships" r:embed="rId1">
            <a:alphaModFix amt="29000"/>
          </a:blip>
          <a:srcRect/>
          <a:tile tx="0" ty="0" sx="100000" sy="100000" flip="none" algn="tl"/>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oneCellAnchor>
    <xdr:from>
      <xdr:col>2</xdr:col>
      <xdr:colOff>333374</xdr:colOff>
      <xdr:row>5</xdr:row>
      <xdr:rowOff>1</xdr:rowOff>
    </xdr:from>
    <xdr:ext cx="3016249" cy="1111250"/>
    <xdr:sp macro="" textlink="">
      <xdr:nvSpPr>
        <xdr:cNvPr id="3" name="Rounded Rectangle 2">
          <a:extLst>
            <a:ext uri="{FF2B5EF4-FFF2-40B4-BE49-F238E27FC236}">
              <a16:creationId xmlns:a16="http://schemas.microsoft.com/office/drawing/2014/main" id="{00000000-0008-0000-0C00-000003000000}"/>
            </a:ext>
          </a:extLst>
        </xdr:cNvPr>
        <xdr:cNvSpPr/>
      </xdr:nvSpPr>
      <xdr:spPr>
        <a:xfrm>
          <a:off x="1357312" y="857251"/>
          <a:ext cx="3016249" cy="1111250"/>
        </a:xfrm>
        <a:prstGeom prst="roundRect">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1">
          <a:noAutofit/>
          <a:sp3d extrusionH="57150">
            <a:bevelT w="69850" h="69850" prst="divot"/>
          </a:sp3d>
        </a:bodyPr>
        <a:lstStyle/>
        <a:p>
          <a:pPr algn="ctr"/>
          <a:r>
            <a:rPr lang="en-US" sz="1100" b="1" baseline="0">
              <a:solidFill>
                <a:schemeClr val="bg2">
                  <a:lumMod val="25000"/>
                </a:schemeClr>
              </a:solidFill>
              <a:latin typeface="CG Times" pitchFamily="18" charset="0"/>
            </a:rPr>
            <a:t>If there are any errors detected on your expenditure sheet, they will appear in the gray shaded cell to the right.  Be sure to resolve any errors before continuing.</a:t>
          </a:r>
        </a:p>
        <a:p>
          <a:pPr algn="ctr"/>
          <a:endParaRPr lang="en-US" sz="1400" baseline="0">
            <a:solidFill>
              <a:schemeClr val="accent1"/>
            </a:solidFill>
            <a:latin typeface="CG Times" pitchFamily="18" charset="0"/>
          </a:endParaRPr>
        </a:p>
      </xdr:txBody>
    </xdr:sp>
    <xdr:clientData/>
  </xdr:oneCellAnchor>
  <xdr:twoCellAnchor>
    <xdr:from>
      <xdr:col>3</xdr:col>
      <xdr:colOff>119062</xdr:colOff>
      <xdr:row>0</xdr:row>
      <xdr:rowOff>23813</xdr:rowOff>
    </xdr:from>
    <xdr:to>
      <xdr:col>11</xdr:col>
      <xdr:colOff>293688</xdr:colOff>
      <xdr:row>4</xdr:row>
      <xdr:rowOff>55564</xdr:rowOff>
    </xdr:to>
    <xdr:sp macro="" textlink="">
      <xdr:nvSpPr>
        <xdr:cNvPr id="4" name="Down Arrow Callout 3">
          <a:extLst>
            <a:ext uri="{FF2B5EF4-FFF2-40B4-BE49-F238E27FC236}">
              <a16:creationId xmlns:a16="http://schemas.microsoft.com/office/drawing/2014/main" id="{00000000-0008-0000-0C00-000004000000}"/>
            </a:ext>
          </a:extLst>
        </xdr:cNvPr>
        <xdr:cNvSpPr/>
      </xdr:nvSpPr>
      <xdr:spPr>
        <a:xfrm>
          <a:off x="3138487" y="23813"/>
          <a:ext cx="4032251" cy="784226"/>
        </a:xfrm>
        <a:prstGeom prst="downArrowCallout">
          <a:avLst/>
        </a:prstGeom>
        <a:solidFill>
          <a:srgbClr val="FFFFCC"/>
        </a:solidFill>
        <a:ln>
          <a:solidFill>
            <a:schemeClr val="tx2"/>
          </a:solidFill>
        </a:ln>
        <a:effectLst>
          <a:innerShdw blurRad="63500" dist="50800" dir="18900000">
            <a:prstClr val="black">
              <a:alpha val="50000"/>
            </a:prstClr>
          </a:inn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38100" h="38100"/>
          </a:sp3d>
        </a:bodyPr>
        <a:lstStyle/>
        <a:p>
          <a:pPr algn="ctr"/>
          <a:r>
            <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rPr>
            <a:t>Please type the</a:t>
          </a:r>
          <a:r>
            <a:rPr lang="en-US" sz="1000" b="1" baseline="0">
              <a:solidFill>
                <a:schemeClr val="bg2">
                  <a:lumMod val="25000"/>
                </a:schemeClr>
              </a:solidFill>
              <a:effectLst>
                <a:innerShdw blurRad="63500" dist="50800">
                  <a:prstClr val="black">
                    <a:alpha val="50000"/>
                  </a:prstClr>
                </a:innerShdw>
              </a:effectLst>
              <a:latin typeface="CG Times" pitchFamily="18" charset="0"/>
              <a:cs typeface="Arial" pitchFamily="34" charset="0"/>
            </a:rPr>
            <a:t> date that the SF-425 will be signed into the yellow cell below.  Today's date is displayed to the left for your convenience.</a:t>
          </a:r>
          <a:endPar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endParaRPr>
        </a:p>
      </xdr:txBody>
    </xdr:sp>
    <xdr:clientData/>
  </xdr:twoCellAnchor>
  <xdr:twoCellAnchor>
    <xdr:from>
      <xdr:col>3</xdr:col>
      <xdr:colOff>126999</xdr:colOff>
      <xdr:row>13</xdr:row>
      <xdr:rowOff>531812</xdr:rowOff>
    </xdr:from>
    <xdr:to>
      <xdr:col>6</xdr:col>
      <xdr:colOff>317500</xdr:colOff>
      <xdr:row>13</xdr:row>
      <xdr:rowOff>1230312</xdr:rowOff>
    </xdr:to>
    <xdr:sp macro="" textlink="">
      <xdr:nvSpPr>
        <xdr:cNvPr id="5" name="Oval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3146424" y="2646362"/>
          <a:ext cx="895351" cy="69850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700"/>
            </a:lnSpc>
          </a:pPr>
          <a:r>
            <a:rPr lang="en-US" sz="800" b="1">
              <a:solidFill>
                <a:srgbClr val="C00000"/>
              </a:solidFill>
              <a:latin typeface="CG Times" pitchFamily="18" charset="0"/>
            </a:rPr>
            <a:t>Click here to continue.</a:t>
          </a:r>
        </a:p>
      </xdr:txBody>
    </xdr:sp>
    <xdr:clientData/>
  </xdr:twoCellAnchor>
  <xdr:twoCellAnchor editAs="oneCell">
    <xdr:from>
      <xdr:col>0</xdr:col>
      <xdr:colOff>19050</xdr:colOff>
      <xdr:row>0</xdr:row>
      <xdr:rowOff>19050</xdr:rowOff>
    </xdr:from>
    <xdr:to>
      <xdr:col>1</xdr:col>
      <xdr:colOff>304800</xdr:colOff>
      <xdr:row>3</xdr:row>
      <xdr:rowOff>133350</xdr:rowOff>
    </xdr:to>
    <xdr:pic>
      <xdr:nvPicPr>
        <xdr:cNvPr id="6" name="Picture 3" descr="Cgblack">
          <a:hlinkClick xmlns:r="http://schemas.openxmlformats.org/officeDocument/2006/relationships" r:id="rId3"/>
          <a:extLst>
            <a:ext uri="{FF2B5EF4-FFF2-40B4-BE49-F238E27FC236}">
              <a16:creationId xmlns:a16="http://schemas.microsoft.com/office/drawing/2014/main" id="{00000000-0008-0000-0C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050" y="19050"/>
          <a:ext cx="6953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71438</xdr:colOff>
      <xdr:row>6</xdr:row>
      <xdr:rowOff>23812</xdr:rowOff>
    </xdr:from>
    <xdr:to>
      <xdr:col>1</xdr:col>
      <xdr:colOff>555626</xdr:colOff>
      <xdr:row>11</xdr:row>
      <xdr:rowOff>23812</xdr:rowOff>
    </xdr:to>
    <xdr:sp macro="[0]!ThisWorkbook.InvokeHelp" textlink="">
      <xdr:nvSpPr>
        <xdr:cNvPr id="7" name="Oval 6">
          <a:extLst>
            <a:ext uri="{FF2B5EF4-FFF2-40B4-BE49-F238E27FC236}">
              <a16:creationId xmlns:a16="http://schemas.microsoft.com/office/drawing/2014/main" id="{00000000-0008-0000-0C00-000007000000}"/>
            </a:ext>
          </a:extLst>
        </xdr:cNvPr>
        <xdr:cNvSpPr/>
      </xdr:nvSpPr>
      <xdr:spPr>
        <a:xfrm>
          <a:off x="71438" y="1138237"/>
          <a:ext cx="893763" cy="6953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Help</a:t>
          </a:r>
        </a:p>
      </xdr:txBody>
    </xdr:sp>
    <xdr:clientData/>
  </xdr:twoCellAnchor>
  <xdr:twoCellAnchor>
    <xdr:from>
      <xdr:col>8</xdr:col>
      <xdr:colOff>285750</xdr:colOff>
      <xdr:row>13</xdr:row>
      <xdr:rowOff>23812</xdr:rowOff>
    </xdr:from>
    <xdr:to>
      <xdr:col>10</xdr:col>
      <xdr:colOff>388937</xdr:colOff>
      <xdr:row>13</xdr:row>
      <xdr:rowOff>960438</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0C00-000008000000}"/>
            </a:ext>
          </a:extLst>
        </xdr:cNvPr>
        <xdr:cNvSpPr/>
      </xdr:nvSpPr>
      <xdr:spPr>
        <a:xfrm>
          <a:off x="4943475" y="2138362"/>
          <a:ext cx="1712912"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4th</a:t>
          </a:r>
        </a:p>
        <a:p>
          <a:pPr algn="ctr"/>
          <a:r>
            <a:rPr lang="en-US" sz="1000" b="1">
              <a:solidFill>
                <a:schemeClr val="tx2"/>
              </a:solidFill>
              <a:latin typeface="CG Times" pitchFamily="18" charset="0"/>
            </a:rPr>
            <a:t> Qtr Expenditure Sheet.</a:t>
          </a:r>
        </a:p>
      </xdr:txBody>
    </xdr:sp>
    <xdr:clientData/>
  </xdr:twoCellAnchor>
  <xdr:twoCellAnchor>
    <xdr:from>
      <xdr:col>0</xdr:col>
      <xdr:colOff>126999</xdr:colOff>
      <xdr:row>13</xdr:row>
      <xdr:rowOff>515937</xdr:rowOff>
    </xdr:from>
    <xdr:to>
      <xdr:col>2</xdr:col>
      <xdr:colOff>817561</xdr:colOff>
      <xdr:row>13</xdr:row>
      <xdr:rowOff>1452563</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0C00-000009000000}"/>
            </a:ext>
          </a:extLst>
        </xdr:cNvPr>
        <xdr:cNvSpPr/>
      </xdr:nvSpPr>
      <xdr:spPr>
        <a:xfrm>
          <a:off x="126999" y="2630487"/>
          <a:ext cx="1709737"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Data Entry &amp; Instructions Page.</a:t>
          </a:r>
        </a:p>
      </xdr:txBody>
    </xdr:sp>
    <xdr:clientData/>
  </xdr:twoCellAnchor>
  <xdr:twoCellAnchor editAs="oneCell">
    <xdr:from>
      <xdr:col>6</xdr:col>
      <xdr:colOff>514350</xdr:colOff>
      <xdr:row>27</xdr:row>
      <xdr:rowOff>28575</xdr:rowOff>
    </xdr:from>
    <xdr:to>
      <xdr:col>8</xdr:col>
      <xdr:colOff>214312</xdr:colOff>
      <xdr:row>32</xdr:row>
      <xdr:rowOff>123825</xdr:rowOff>
    </xdr:to>
    <xdr:pic>
      <xdr:nvPicPr>
        <xdr:cNvPr id="10" name="Picture 3" descr="Cgblack">
          <a:hlinkClick xmlns:r="http://schemas.openxmlformats.org/officeDocument/2006/relationships" r:id="rId7"/>
          <a:extLst>
            <a:ext uri="{FF2B5EF4-FFF2-40B4-BE49-F238E27FC236}">
              <a16:creationId xmlns:a16="http://schemas.microsoft.com/office/drawing/2014/main" id="{00000000-0008-0000-0C00-00000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38625" y="8058150"/>
          <a:ext cx="8001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6</xdr:col>
      <xdr:colOff>9525</xdr:colOff>
      <xdr:row>27</xdr:row>
      <xdr:rowOff>9526</xdr:rowOff>
    </xdr:from>
    <xdr:to>
      <xdr:col>9</xdr:col>
      <xdr:colOff>0</xdr:colOff>
      <xdr:row>33</xdr:row>
      <xdr:rowOff>0</xdr:rowOff>
    </xdr:to>
    <xdr:sp macro="" textlink="">
      <xdr:nvSpPr>
        <xdr:cNvPr id="2" name="Rectangle 1">
          <a:extLst>
            <a:ext uri="{FF2B5EF4-FFF2-40B4-BE49-F238E27FC236}">
              <a16:creationId xmlns:a16="http://schemas.microsoft.com/office/drawing/2014/main" id="{00000000-0008-0000-0D00-000002000000}"/>
            </a:ext>
          </a:extLst>
        </xdr:cNvPr>
        <xdr:cNvSpPr/>
      </xdr:nvSpPr>
      <xdr:spPr>
        <a:xfrm>
          <a:off x="3733800" y="8039101"/>
          <a:ext cx="1857375" cy="847724"/>
        </a:xfrm>
        <a:prstGeom prst="rect">
          <a:avLst/>
        </a:prstGeom>
        <a:blipFill dpi="0" rotWithShape="1">
          <a:blip xmlns:r="http://schemas.openxmlformats.org/officeDocument/2006/relationships" r:embed="rId1">
            <a:alphaModFix amt="29000"/>
          </a:blip>
          <a:srcRect/>
          <a:tile tx="0" ty="0" sx="100000" sy="100000" flip="none" algn="tl"/>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oneCellAnchor>
    <xdr:from>
      <xdr:col>2</xdr:col>
      <xdr:colOff>325436</xdr:colOff>
      <xdr:row>5</xdr:row>
      <xdr:rowOff>1</xdr:rowOff>
    </xdr:from>
    <xdr:ext cx="3016249" cy="1111250"/>
    <xdr:sp macro="" textlink="">
      <xdr:nvSpPr>
        <xdr:cNvPr id="3" name="Rounded Rectangle 2">
          <a:extLst>
            <a:ext uri="{FF2B5EF4-FFF2-40B4-BE49-F238E27FC236}">
              <a16:creationId xmlns:a16="http://schemas.microsoft.com/office/drawing/2014/main" id="{00000000-0008-0000-0D00-000003000000}"/>
            </a:ext>
          </a:extLst>
        </xdr:cNvPr>
        <xdr:cNvSpPr/>
      </xdr:nvSpPr>
      <xdr:spPr>
        <a:xfrm>
          <a:off x="1349374" y="857251"/>
          <a:ext cx="3016249" cy="1111250"/>
        </a:xfrm>
        <a:prstGeom prst="roundRect">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wrap="square" rtlCol="0" anchor="t" anchorCtr="1">
          <a:noAutofit/>
          <a:sp3d extrusionH="57150">
            <a:bevelT w="69850" h="69850" prst="divot"/>
          </a:sp3d>
        </a:bodyPr>
        <a:lstStyle/>
        <a:p>
          <a:pPr algn="ctr"/>
          <a:r>
            <a:rPr lang="en-US" sz="1100" b="1" baseline="0">
              <a:solidFill>
                <a:schemeClr val="bg2">
                  <a:lumMod val="25000"/>
                </a:schemeClr>
              </a:solidFill>
              <a:latin typeface="CG Times" pitchFamily="18" charset="0"/>
            </a:rPr>
            <a:t>If there are any errors detected on your expenditure sheet, they will appear in the gray shaded cell to the right.  Be sure to resolve any errors before continuing.</a:t>
          </a:r>
        </a:p>
        <a:p>
          <a:pPr algn="ctr"/>
          <a:endParaRPr lang="en-US" sz="1400" baseline="0">
            <a:solidFill>
              <a:schemeClr val="accent1"/>
            </a:solidFill>
            <a:latin typeface="CG Times" pitchFamily="18" charset="0"/>
          </a:endParaRPr>
        </a:p>
      </xdr:txBody>
    </xdr:sp>
    <xdr:clientData/>
  </xdr:oneCellAnchor>
  <xdr:twoCellAnchor>
    <xdr:from>
      <xdr:col>3</xdr:col>
      <xdr:colOff>119062</xdr:colOff>
      <xdr:row>0</xdr:row>
      <xdr:rowOff>23813</xdr:rowOff>
    </xdr:from>
    <xdr:to>
      <xdr:col>11</xdr:col>
      <xdr:colOff>293688</xdr:colOff>
      <xdr:row>4</xdr:row>
      <xdr:rowOff>55564</xdr:rowOff>
    </xdr:to>
    <xdr:sp macro="" textlink="">
      <xdr:nvSpPr>
        <xdr:cNvPr id="4" name="Down Arrow Callout 3">
          <a:extLst>
            <a:ext uri="{FF2B5EF4-FFF2-40B4-BE49-F238E27FC236}">
              <a16:creationId xmlns:a16="http://schemas.microsoft.com/office/drawing/2014/main" id="{00000000-0008-0000-0D00-000004000000}"/>
            </a:ext>
          </a:extLst>
        </xdr:cNvPr>
        <xdr:cNvSpPr/>
      </xdr:nvSpPr>
      <xdr:spPr>
        <a:xfrm>
          <a:off x="3138487" y="23813"/>
          <a:ext cx="4032251" cy="784226"/>
        </a:xfrm>
        <a:prstGeom prst="downArrowCallout">
          <a:avLst/>
        </a:prstGeom>
        <a:solidFill>
          <a:srgbClr val="FFFFCC"/>
        </a:solidFill>
        <a:ln>
          <a:solidFill>
            <a:schemeClr val="tx2"/>
          </a:solidFill>
        </a:ln>
        <a:effectLst>
          <a:innerShdw blurRad="63500" dist="50800" dir="18900000">
            <a:prstClr val="black">
              <a:alpha val="50000"/>
            </a:prstClr>
          </a:inn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38100" h="38100"/>
          </a:sp3d>
        </a:bodyPr>
        <a:lstStyle/>
        <a:p>
          <a:pPr algn="ctr"/>
          <a:r>
            <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rPr>
            <a:t>Please type the</a:t>
          </a:r>
          <a:r>
            <a:rPr lang="en-US" sz="1000" b="1" baseline="0">
              <a:solidFill>
                <a:schemeClr val="bg2">
                  <a:lumMod val="25000"/>
                </a:schemeClr>
              </a:solidFill>
              <a:effectLst>
                <a:innerShdw blurRad="63500" dist="50800">
                  <a:prstClr val="black">
                    <a:alpha val="50000"/>
                  </a:prstClr>
                </a:innerShdw>
              </a:effectLst>
              <a:latin typeface="CG Times" pitchFamily="18" charset="0"/>
              <a:cs typeface="Arial" pitchFamily="34" charset="0"/>
            </a:rPr>
            <a:t> date that the SF-425 will be signed into the yellow cell below.  Today's date is displayed to the left for your convenience.</a:t>
          </a:r>
          <a:endParaRPr lang="en-US" sz="1000" b="1">
            <a:solidFill>
              <a:schemeClr val="bg2">
                <a:lumMod val="25000"/>
              </a:schemeClr>
            </a:solidFill>
            <a:effectLst>
              <a:innerShdw blurRad="63500" dist="50800">
                <a:prstClr val="black">
                  <a:alpha val="50000"/>
                </a:prstClr>
              </a:innerShdw>
            </a:effectLst>
            <a:latin typeface="CG Times" pitchFamily="18" charset="0"/>
            <a:cs typeface="Arial" pitchFamily="34" charset="0"/>
          </a:endParaRPr>
        </a:p>
      </xdr:txBody>
    </xdr:sp>
    <xdr:clientData/>
  </xdr:twoCellAnchor>
  <xdr:twoCellAnchor>
    <xdr:from>
      <xdr:col>3</xdr:col>
      <xdr:colOff>126999</xdr:colOff>
      <xdr:row>13</xdr:row>
      <xdr:rowOff>531812</xdr:rowOff>
    </xdr:from>
    <xdr:to>
      <xdr:col>6</xdr:col>
      <xdr:colOff>317500</xdr:colOff>
      <xdr:row>13</xdr:row>
      <xdr:rowOff>1230312</xdr:rowOff>
    </xdr:to>
    <xdr:sp macro="" textlink="">
      <xdr:nvSpPr>
        <xdr:cNvPr id="5" name="Oval 4">
          <a:hlinkClick xmlns:r="http://schemas.openxmlformats.org/officeDocument/2006/relationships" r:id="rId2"/>
          <a:extLst>
            <a:ext uri="{FF2B5EF4-FFF2-40B4-BE49-F238E27FC236}">
              <a16:creationId xmlns:a16="http://schemas.microsoft.com/office/drawing/2014/main" id="{00000000-0008-0000-0D00-000005000000}"/>
            </a:ext>
          </a:extLst>
        </xdr:cNvPr>
        <xdr:cNvSpPr/>
      </xdr:nvSpPr>
      <xdr:spPr>
        <a:xfrm>
          <a:off x="3146424" y="2646362"/>
          <a:ext cx="895351" cy="69850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lnSpc>
              <a:spcPts val="700"/>
            </a:lnSpc>
          </a:pPr>
          <a:r>
            <a:rPr lang="en-US" sz="800" b="1">
              <a:solidFill>
                <a:srgbClr val="C00000"/>
              </a:solidFill>
              <a:latin typeface="CG Times" pitchFamily="18" charset="0"/>
            </a:rPr>
            <a:t>Click here to continue.</a:t>
          </a:r>
        </a:p>
      </xdr:txBody>
    </xdr:sp>
    <xdr:clientData/>
  </xdr:twoCellAnchor>
  <xdr:twoCellAnchor editAs="oneCell">
    <xdr:from>
      <xdr:col>0</xdr:col>
      <xdr:colOff>19050</xdr:colOff>
      <xdr:row>0</xdr:row>
      <xdr:rowOff>19050</xdr:rowOff>
    </xdr:from>
    <xdr:to>
      <xdr:col>1</xdr:col>
      <xdr:colOff>304800</xdr:colOff>
      <xdr:row>3</xdr:row>
      <xdr:rowOff>133350</xdr:rowOff>
    </xdr:to>
    <xdr:pic>
      <xdr:nvPicPr>
        <xdr:cNvPr id="6" name="Picture 3" descr="Cgblack">
          <a:hlinkClick xmlns:r="http://schemas.openxmlformats.org/officeDocument/2006/relationships" r:id="rId3"/>
          <a:extLst>
            <a:ext uri="{FF2B5EF4-FFF2-40B4-BE49-F238E27FC236}">
              <a16:creationId xmlns:a16="http://schemas.microsoft.com/office/drawing/2014/main" id="{00000000-0008-0000-0D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050" y="19050"/>
          <a:ext cx="6953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71438</xdr:colOff>
      <xdr:row>6</xdr:row>
      <xdr:rowOff>23812</xdr:rowOff>
    </xdr:from>
    <xdr:to>
      <xdr:col>1</xdr:col>
      <xdr:colOff>555626</xdr:colOff>
      <xdr:row>11</xdr:row>
      <xdr:rowOff>23812</xdr:rowOff>
    </xdr:to>
    <xdr:sp macro="[0]!ThisWorkbook.InvokeHelp" textlink="">
      <xdr:nvSpPr>
        <xdr:cNvPr id="7" name="Oval 6">
          <a:extLst>
            <a:ext uri="{FF2B5EF4-FFF2-40B4-BE49-F238E27FC236}">
              <a16:creationId xmlns:a16="http://schemas.microsoft.com/office/drawing/2014/main" id="{00000000-0008-0000-0D00-000007000000}"/>
            </a:ext>
          </a:extLst>
        </xdr:cNvPr>
        <xdr:cNvSpPr/>
      </xdr:nvSpPr>
      <xdr:spPr>
        <a:xfrm>
          <a:off x="71438" y="1138237"/>
          <a:ext cx="893763" cy="695325"/>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Help</a:t>
          </a:r>
        </a:p>
      </xdr:txBody>
    </xdr:sp>
    <xdr:clientData/>
  </xdr:twoCellAnchor>
  <xdr:twoCellAnchor>
    <xdr:from>
      <xdr:col>8</xdr:col>
      <xdr:colOff>285750</xdr:colOff>
      <xdr:row>13</xdr:row>
      <xdr:rowOff>23812</xdr:rowOff>
    </xdr:from>
    <xdr:to>
      <xdr:col>10</xdr:col>
      <xdr:colOff>388937</xdr:colOff>
      <xdr:row>13</xdr:row>
      <xdr:rowOff>960438</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0D00-000008000000}"/>
            </a:ext>
          </a:extLst>
        </xdr:cNvPr>
        <xdr:cNvSpPr/>
      </xdr:nvSpPr>
      <xdr:spPr>
        <a:xfrm>
          <a:off x="4943475" y="2138362"/>
          <a:ext cx="1712912"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Final Expenditure Sheet.</a:t>
          </a:r>
        </a:p>
      </xdr:txBody>
    </xdr:sp>
    <xdr:clientData/>
  </xdr:twoCellAnchor>
  <xdr:twoCellAnchor>
    <xdr:from>
      <xdr:col>0</xdr:col>
      <xdr:colOff>126999</xdr:colOff>
      <xdr:row>13</xdr:row>
      <xdr:rowOff>515937</xdr:rowOff>
    </xdr:from>
    <xdr:to>
      <xdr:col>2</xdr:col>
      <xdr:colOff>817561</xdr:colOff>
      <xdr:row>13</xdr:row>
      <xdr:rowOff>1452563</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0D00-000009000000}"/>
            </a:ext>
          </a:extLst>
        </xdr:cNvPr>
        <xdr:cNvSpPr/>
      </xdr:nvSpPr>
      <xdr:spPr>
        <a:xfrm>
          <a:off x="126999" y="2630487"/>
          <a:ext cx="1709737" cy="936626"/>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000" b="1">
              <a:solidFill>
                <a:schemeClr val="tx2"/>
              </a:solidFill>
              <a:latin typeface="CG Times" pitchFamily="18" charset="0"/>
            </a:rPr>
            <a:t>Return to Data Entry &amp; Instructions Page.</a:t>
          </a:r>
        </a:p>
      </xdr:txBody>
    </xdr:sp>
    <xdr:clientData/>
  </xdr:twoCellAnchor>
  <xdr:twoCellAnchor editAs="oneCell">
    <xdr:from>
      <xdr:col>6</xdr:col>
      <xdr:colOff>514350</xdr:colOff>
      <xdr:row>27</xdr:row>
      <xdr:rowOff>28575</xdr:rowOff>
    </xdr:from>
    <xdr:to>
      <xdr:col>8</xdr:col>
      <xdr:colOff>214312</xdr:colOff>
      <xdr:row>32</xdr:row>
      <xdr:rowOff>123825</xdr:rowOff>
    </xdr:to>
    <xdr:pic>
      <xdr:nvPicPr>
        <xdr:cNvPr id="10" name="Picture 3" descr="Cgblack">
          <a:hlinkClick xmlns:r="http://schemas.openxmlformats.org/officeDocument/2006/relationships" r:id="rId7"/>
          <a:extLst>
            <a:ext uri="{FF2B5EF4-FFF2-40B4-BE49-F238E27FC236}">
              <a16:creationId xmlns:a16="http://schemas.microsoft.com/office/drawing/2014/main" id="{00000000-0008-0000-0D00-00000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238625" y="8058150"/>
          <a:ext cx="8001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67</xdr:col>
      <xdr:colOff>576263</xdr:colOff>
      <xdr:row>23</xdr:row>
      <xdr:rowOff>202407</xdr:rowOff>
    </xdr:from>
    <xdr:to>
      <xdr:col>71</xdr:col>
      <xdr:colOff>492919</xdr:colOff>
      <xdr:row>35</xdr:row>
      <xdr:rowOff>164308</xdr:rowOff>
    </xdr:to>
    <xdr:sp macro="" textlink="">
      <xdr:nvSpPr>
        <xdr:cNvPr id="3" name="Text Box 4">
          <a:extLst>
            <a:ext uri="{FF2B5EF4-FFF2-40B4-BE49-F238E27FC236}">
              <a16:creationId xmlns:a16="http://schemas.microsoft.com/office/drawing/2014/main" id="{00000000-0008-0000-0E00-000003000000}"/>
            </a:ext>
          </a:extLst>
        </xdr:cNvPr>
        <xdr:cNvSpPr txBox="1">
          <a:spLocks noChangeArrowheads="1"/>
        </xdr:cNvSpPr>
      </xdr:nvSpPr>
      <xdr:spPr bwMode="auto">
        <a:xfrm>
          <a:off x="11006138" y="4631532"/>
          <a:ext cx="2345531" cy="2676526"/>
        </a:xfrm>
        <a:prstGeom prst="rect">
          <a:avLst/>
        </a:prstGeom>
        <a:noFill/>
        <a:ln w="9525">
          <a:noFill/>
          <a:miter lim="800000"/>
          <a:headEnd/>
          <a:tailEnd/>
        </a:ln>
      </xdr:spPr>
      <xdr:txBody>
        <a:bodyPr vertOverflow="clip" wrap="square" lIns="36576" tIns="32004" rIns="0" bIns="32004" anchor="ctr" upright="1"/>
        <a:lstStyle/>
        <a:p>
          <a:pPr algn="l" rtl="0">
            <a:defRPr sz="1000"/>
          </a:pPr>
          <a:r>
            <a:rPr lang="en-US" sz="1150" b="0" i="1" u="none" strike="noStrike" baseline="0">
              <a:solidFill>
                <a:srgbClr val="000000"/>
              </a:solidFill>
              <a:latin typeface="Arial"/>
              <a:cs typeface="Arial"/>
            </a:rPr>
            <a:t>The required information for this form has been automatically generated.  No data entry is performed on this page.  If the form is not working correctly please call:  Gary Jensen (202) 372-1057</a:t>
          </a:r>
        </a:p>
        <a:p>
          <a:pPr algn="l" rtl="0">
            <a:defRPr sz="1000"/>
          </a:pPr>
          <a:endParaRPr lang="en-US" sz="1150" b="0" i="1" u="none" strike="noStrike" baseline="0">
            <a:solidFill>
              <a:srgbClr val="000000"/>
            </a:solidFill>
            <a:latin typeface="Arial"/>
            <a:cs typeface="Arial"/>
          </a:endParaRPr>
        </a:p>
        <a:p>
          <a:pPr algn="l" rtl="0">
            <a:defRPr sz="1000"/>
          </a:pPr>
          <a:r>
            <a:rPr lang="en-US" sz="1150" b="0" i="1" u="none" strike="noStrike" baseline="0">
              <a:solidFill>
                <a:srgbClr val="000000"/>
              </a:solidFill>
              <a:latin typeface="Arial"/>
              <a:cs typeface="Arial"/>
            </a:rPr>
            <a:t>This form must be signed.  </a:t>
          </a:r>
          <a:r>
            <a:rPr lang="en-US" sz="1150" b="1" i="1" u="none" strike="noStrike" baseline="0">
              <a:solidFill>
                <a:srgbClr val="000000"/>
              </a:solidFill>
              <a:latin typeface="Arial"/>
              <a:cs typeface="Arial"/>
            </a:rPr>
            <a:t>Electronic signatures are accepted.</a:t>
          </a:r>
          <a:r>
            <a:rPr lang="en-US" sz="1150" b="0" i="1" u="none" strike="noStrike" baseline="0">
              <a:solidFill>
                <a:srgbClr val="000000"/>
              </a:solidFill>
              <a:latin typeface="Arial"/>
              <a:cs typeface="Arial"/>
            </a:rPr>
            <a:t>  If the signature is not embedded on this sheet, please be sure to email the signed form to your Coast Guard Grant Coordinator.</a:t>
          </a:r>
        </a:p>
      </xdr:txBody>
    </xdr:sp>
    <xdr:clientData/>
  </xdr:twoCellAnchor>
  <xdr:twoCellAnchor>
    <xdr:from>
      <xdr:col>67</xdr:col>
      <xdr:colOff>104775</xdr:colOff>
      <xdr:row>25</xdr:row>
      <xdr:rowOff>209550</xdr:rowOff>
    </xdr:from>
    <xdr:to>
      <xdr:col>67</xdr:col>
      <xdr:colOff>492919</xdr:colOff>
      <xdr:row>35</xdr:row>
      <xdr:rowOff>14287</xdr:rowOff>
    </xdr:to>
    <xdr:sp macro="" textlink="">
      <xdr:nvSpPr>
        <xdr:cNvPr id="4" name="AutoShape 3">
          <a:extLst>
            <a:ext uri="{FF2B5EF4-FFF2-40B4-BE49-F238E27FC236}">
              <a16:creationId xmlns:a16="http://schemas.microsoft.com/office/drawing/2014/main" id="{00000000-0008-0000-0E00-000004000000}"/>
            </a:ext>
          </a:extLst>
        </xdr:cNvPr>
        <xdr:cNvSpPr>
          <a:spLocks/>
        </xdr:cNvSpPr>
      </xdr:nvSpPr>
      <xdr:spPr bwMode="auto">
        <a:xfrm>
          <a:off x="10382250" y="5086350"/>
          <a:ext cx="388144" cy="2090737"/>
        </a:xfrm>
        <a:prstGeom prst="rightBrace">
          <a:avLst>
            <a:gd name="adj1" fmla="val 46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67</xdr:col>
      <xdr:colOff>561975</xdr:colOff>
      <xdr:row>35</xdr:row>
      <xdr:rowOff>104775</xdr:rowOff>
    </xdr:from>
    <xdr:to>
      <xdr:col>71</xdr:col>
      <xdr:colOff>347662</xdr:colOff>
      <xdr:row>37</xdr:row>
      <xdr:rowOff>173832</xdr:rowOff>
    </xdr:to>
    <xdr:sp macro="" textlink="">
      <xdr:nvSpPr>
        <xdr:cNvPr id="6" name="Text Box 5">
          <a:extLst>
            <a:ext uri="{FF2B5EF4-FFF2-40B4-BE49-F238E27FC236}">
              <a16:creationId xmlns:a16="http://schemas.microsoft.com/office/drawing/2014/main" id="{00000000-0008-0000-0E00-000006000000}"/>
            </a:ext>
          </a:extLst>
        </xdr:cNvPr>
        <xdr:cNvSpPr txBox="1">
          <a:spLocks noChangeArrowheads="1"/>
        </xdr:cNvSpPr>
      </xdr:nvSpPr>
      <xdr:spPr bwMode="auto">
        <a:xfrm>
          <a:off x="10839450" y="7267575"/>
          <a:ext cx="2224087" cy="526257"/>
        </a:xfrm>
        <a:prstGeom prst="rect">
          <a:avLst/>
        </a:prstGeom>
        <a:solidFill>
          <a:srgbClr val="FF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Save paper.  Print to an electronic file.</a:t>
          </a:r>
        </a:p>
      </xdr:txBody>
    </xdr:sp>
    <xdr:clientData/>
  </xdr:twoCellAnchor>
  <xdr:twoCellAnchor>
    <xdr:from>
      <xdr:col>67</xdr:col>
      <xdr:colOff>583407</xdr:colOff>
      <xdr:row>38</xdr:row>
      <xdr:rowOff>11906</xdr:rowOff>
    </xdr:from>
    <xdr:to>
      <xdr:col>71</xdr:col>
      <xdr:colOff>285751</xdr:colOff>
      <xdr:row>42</xdr:row>
      <xdr:rowOff>2381</xdr:rowOff>
    </xdr:to>
    <xdr:sp macro="" textlink="">
      <xdr:nvSpPr>
        <xdr:cNvPr id="7" name="Text Box 6">
          <a:hlinkClick xmlns:r="http://schemas.openxmlformats.org/officeDocument/2006/relationships" r:id="rId1"/>
          <a:extLst>
            <a:ext uri="{FF2B5EF4-FFF2-40B4-BE49-F238E27FC236}">
              <a16:creationId xmlns:a16="http://schemas.microsoft.com/office/drawing/2014/main" id="{00000000-0008-0000-0E00-000007000000}"/>
            </a:ext>
          </a:extLst>
        </xdr:cNvPr>
        <xdr:cNvSpPr txBox="1">
          <a:spLocks noChangeArrowheads="1"/>
        </xdr:cNvSpPr>
      </xdr:nvSpPr>
      <xdr:spPr bwMode="auto">
        <a:xfrm>
          <a:off x="11013282" y="7834312"/>
          <a:ext cx="2131219" cy="871538"/>
        </a:xfrm>
        <a:prstGeom prst="rect">
          <a:avLst/>
        </a:prstGeom>
        <a:solidFill>
          <a:srgbClr val="00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after printing.)</a:t>
          </a:r>
          <a:endParaRPr lang="en-US" sz="1800" b="1" i="0" u="none" strike="noStrike" baseline="0">
            <a:solidFill>
              <a:srgbClr val="000000"/>
            </a:solidFill>
            <a:latin typeface="Arial"/>
            <a:cs typeface="Arial"/>
          </a:endParaRPr>
        </a:p>
        <a:p>
          <a:pPr algn="ctr" rtl="0">
            <a:defRPr sz="1000"/>
          </a:pPr>
          <a:r>
            <a:rPr lang="en-US" sz="1800" b="1" i="0" u="none" strike="noStrike" baseline="0">
              <a:solidFill>
                <a:srgbClr val="000000"/>
              </a:solidFill>
              <a:latin typeface="Arial"/>
              <a:cs typeface="Arial"/>
            </a:rPr>
            <a:t>CONTINUE</a:t>
          </a:r>
        </a:p>
      </xdr:txBody>
    </xdr:sp>
    <xdr:clientData/>
  </xdr:twoCellAnchor>
  <xdr:twoCellAnchor>
    <xdr:from>
      <xdr:col>67</xdr:col>
      <xdr:colOff>597694</xdr:colOff>
      <xdr:row>42</xdr:row>
      <xdr:rowOff>47625</xdr:rowOff>
    </xdr:from>
    <xdr:to>
      <xdr:col>70</xdr:col>
      <xdr:colOff>335756</xdr:colOff>
      <xdr:row>44</xdr:row>
      <xdr:rowOff>214312</xdr:rowOff>
    </xdr:to>
    <xdr:sp macro="" textlink="">
      <xdr:nvSpPr>
        <xdr:cNvPr id="9" name="Text Box 7">
          <a:hlinkClick xmlns:r="http://schemas.openxmlformats.org/officeDocument/2006/relationships" r:id="rId2"/>
          <a:extLst>
            <a:ext uri="{FF2B5EF4-FFF2-40B4-BE49-F238E27FC236}">
              <a16:creationId xmlns:a16="http://schemas.microsoft.com/office/drawing/2014/main" id="{00000000-0008-0000-0E00-000009000000}"/>
            </a:ext>
          </a:extLst>
        </xdr:cNvPr>
        <xdr:cNvSpPr txBox="1">
          <a:spLocks noChangeArrowheads="1"/>
        </xdr:cNvSpPr>
      </xdr:nvSpPr>
      <xdr:spPr bwMode="auto">
        <a:xfrm>
          <a:off x="11027569" y="8751094"/>
          <a:ext cx="1559718" cy="595312"/>
        </a:xfrm>
        <a:prstGeom prst="rect">
          <a:avLst/>
        </a:prstGeom>
        <a:solidFill>
          <a:srgbClr val="FFCC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to modify 1st Qtr Expenditures.</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67</xdr:col>
      <xdr:colOff>576263</xdr:colOff>
      <xdr:row>23</xdr:row>
      <xdr:rowOff>202407</xdr:rowOff>
    </xdr:from>
    <xdr:to>
      <xdr:col>71</xdr:col>
      <xdr:colOff>492919</xdr:colOff>
      <xdr:row>35</xdr:row>
      <xdr:rowOff>164308</xdr:rowOff>
    </xdr:to>
    <xdr:sp macro="" textlink="">
      <xdr:nvSpPr>
        <xdr:cNvPr id="2" name="Text Box 4">
          <a:extLst>
            <a:ext uri="{FF2B5EF4-FFF2-40B4-BE49-F238E27FC236}">
              <a16:creationId xmlns:a16="http://schemas.microsoft.com/office/drawing/2014/main" id="{00000000-0008-0000-0F00-000002000000}"/>
            </a:ext>
          </a:extLst>
        </xdr:cNvPr>
        <xdr:cNvSpPr txBox="1">
          <a:spLocks noChangeArrowheads="1"/>
        </xdr:cNvSpPr>
      </xdr:nvSpPr>
      <xdr:spPr bwMode="auto">
        <a:xfrm>
          <a:off x="10853738" y="4622007"/>
          <a:ext cx="2355056" cy="2705101"/>
        </a:xfrm>
        <a:prstGeom prst="rect">
          <a:avLst/>
        </a:prstGeom>
        <a:noFill/>
        <a:ln w="9525">
          <a:noFill/>
          <a:miter lim="800000"/>
          <a:headEnd/>
          <a:tailEnd/>
        </a:ln>
      </xdr:spPr>
      <xdr:txBody>
        <a:bodyPr vertOverflow="clip" wrap="square" lIns="36576" tIns="32004" rIns="0" bIns="32004" anchor="ctr" upright="1"/>
        <a:lstStyle/>
        <a:p>
          <a:pPr algn="l" rtl="0">
            <a:defRPr sz="1000"/>
          </a:pPr>
          <a:r>
            <a:rPr lang="en-US" sz="1150" b="0" i="1" u="none" strike="noStrike" baseline="0">
              <a:solidFill>
                <a:srgbClr val="000000"/>
              </a:solidFill>
              <a:latin typeface="Arial"/>
              <a:cs typeface="Arial"/>
            </a:rPr>
            <a:t>The required information for this form has been automatically generated.  No data entry is performed on this page.  If the form is not working correctly please call:  Gary Jensen (202) 372-1057</a:t>
          </a:r>
        </a:p>
        <a:p>
          <a:pPr algn="l" rtl="0">
            <a:defRPr sz="1000"/>
          </a:pPr>
          <a:endParaRPr lang="en-US" sz="1150" b="0" i="1" u="none" strike="noStrike" baseline="0">
            <a:solidFill>
              <a:srgbClr val="000000"/>
            </a:solidFill>
            <a:latin typeface="Arial"/>
            <a:cs typeface="Arial"/>
          </a:endParaRPr>
        </a:p>
        <a:p>
          <a:pPr algn="l" rtl="0">
            <a:defRPr sz="1000"/>
          </a:pPr>
          <a:r>
            <a:rPr lang="en-US" sz="1150" b="0" i="1" u="none" strike="noStrike" baseline="0">
              <a:solidFill>
                <a:srgbClr val="000000"/>
              </a:solidFill>
              <a:latin typeface="Arial"/>
              <a:cs typeface="Arial"/>
            </a:rPr>
            <a:t>This form must be signed.  </a:t>
          </a:r>
          <a:r>
            <a:rPr lang="en-US" sz="1150" b="1" i="1" u="none" strike="noStrike" baseline="0">
              <a:solidFill>
                <a:srgbClr val="000000"/>
              </a:solidFill>
              <a:latin typeface="Arial"/>
              <a:cs typeface="Arial"/>
            </a:rPr>
            <a:t>Electronic signatures are accepted.  </a:t>
          </a:r>
          <a:r>
            <a:rPr lang="en-US" sz="1150" b="0" i="1" u="none" strike="noStrike" baseline="0">
              <a:solidFill>
                <a:srgbClr val="000000"/>
              </a:solidFill>
              <a:latin typeface="Arial"/>
              <a:cs typeface="Arial"/>
            </a:rPr>
            <a:t>If the signature is not embedded on this sheet, please be sure to email the signed form to your Coast Guard Grant Coordinator.</a:t>
          </a:r>
        </a:p>
      </xdr:txBody>
    </xdr:sp>
    <xdr:clientData/>
  </xdr:twoCellAnchor>
  <xdr:twoCellAnchor>
    <xdr:from>
      <xdr:col>67</xdr:col>
      <xdr:colOff>104775</xdr:colOff>
      <xdr:row>25</xdr:row>
      <xdr:rowOff>209550</xdr:rowOff>
    </xdr:from>
    <xdr:to>
      <xdr:col>67</xdr:col>
      <xdr:colOff>492919</xdr:colOff>
      <xdr:row>35</xdr:row>
      <xdr:rowOff>14287</xdr:rowOff>
    </xdr:to>
    <xdr:sp macro="" textlink="">
      <xdr:nvSpPr>
        <xdr:cNvPr id="3" name="AutoShape 3">
          <a:extLst>
            <a:ext uri="{FF2B5EF4-FFF2-40B4-BE49-F238E27FC236}">
              <a16:creationId xmlns:a16="http://schemas.microsoft.com/office/drawing/2014/main" id="{00000000-0008-0000-0F00-000003000000}"/>
            </a:ext>
          </a:extLst>
        </xdr:cNvPr>
        <xdr:cNvSpPr>
          <a:spLocks/>
        </xdr:cNvSpPr>
      </xdr:nvSpPr>
      <xdr:spPr bwMode="auto">
        <a:xfrm>
          <a:off x="10382250" y="5086350"/>
          <a:ext cx="388144" cy="2090737"/>
        </a:xfrm>
        <a:prstGeom prst="rightBrace">
          <a:avLst>
            <a:gd name="adj1" fmla="val 46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67</xdr:col>
      <xdr:colOff>561975</xdr:colOff>
      <xdr:row>35</xdr:row>
      <xdr:rowOff>104775</xdr:rowOff>
    </xdr:from>
    <xdr:to>
      <xdr:col>71</xdr:col>
      <xdr:colOff>347662</xdr:colOff>
      <xdr:row>37</xdr:row>
      <xdr:rowOff>173832</xdr:rowOff>
    </xdr:to>
    <xdr:sp macro="" textlink="">
      <xdr:nvSpPr>
        <xdr:cNvPr id="4" name="Text Box 5">
          <a:extLst>
            <a:ext uri="{FF2B5EF4-FFF2-40B4-BE49-F238E27FC236}">
              <a16:creationId xmlns:a16="http://schemas.microsoft.com/office/drawing/2014/main" id="{00000000-0008-0000-0F00-000004000000}"/>
            </a:ext>
          </a:extLst>
        </xdr:cNvPr>
        <xdr:cNvSpPr txBox="1">
          <a:spLocks noChangeArrowheads="1"/>
        </xdr:cNvSpPr>
      </xdr:nvSpPr>
      <xdr:spPr bwMode="auto">
        <a:xfrm>
          <a:off x="10839450" y="7267575"/>
          <a:ext cx="2224087" cy="526257"/>
        </a:xfrm>
        <a:prstGeom prst="rect">
          <a:avLst/>
        </a:prstGeom>
        <a:solidFill>
          <a:srgbClr val="FF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Save paper.  Print to an electronic file.</a:t>
          </a:r>
        </a:p>
      </xdr:txBody>
    </xdr:sp>
    <xdr:clientData/>
  </xdr:twoCellAnchor>
  <xdr:twoCellAnchor>
    <xdr:from>
      <xdr:col>67</xdr:col>
      <xdr:colOff>583407</xdr:colOff>
      <xdr:row>38</xdr:row>
      <xdr:rowOff>11906</xdr:rowOff>
    </xdr:from>
    <xdr:to>
      <xdr:col>71</xdr:col>
      <xdr:colOff>285751</xdr:colOff>
      <xdr:row>42</xdr:row>
      <xdr:rowOff>2381</xdr:rowOff>
    </xdr:to>
    <xdr:sp macro="" textlink="">
      <xdr:nvSpPr>
        <xdr:cNvPr id="5" name="Text Box 6">
          <a:hlinkClick xmlns:r="http://schemas.openxmlformats.org/officeDocument/2006/relationships" r:id="rId1"/>
          <a:extLst>
            <a:ext uri="{FF2B5EF4-FFF2-40B4-BE49-F238E27FC236}">
              <a16:creationId xmlns:a16="http://schemas.microsoft.com/office/drawing/2014/main" id="{00000000-0008-0000-0F00-000005000000}"/>
            </a:ext>
          </a:extLst>
        </xdr:cNvPr>
        <xdr:cNvSpPr txBox="1">
          <a:spLocks noChangeArrowheads="1"/>
        </xdr:cNvSpPr>
      </xdr:nvSpPr>
      <xdr:spPr bwMode="auto">
        <a:xfrm>
          <a:off x="10860882" y="7860506"/>
          <a:ext cx="2140744" cy="885825"/>
        </a:xfrm>
        <a:prstGeom prst="rect">
          <a:avLst/>
        </a:prstGeom>
        <a:solidFill>
          <a:srgbClr val="00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after printing.)</a:t>
          </a:r>
          <a:endParaRPr lang="en-US" sz="1800" b="1" i="0" u="none" strike="noStrike" baseline="0">
            <a:solidFill>
              <a:srgbClr val="000000"/>
            </a:solidFill>
            <a:latin typeface="Arial"/>
            <a:cs typeface="Arial"/>
          </a:endParaRPr>
        </a:p>
        <a:p>
          <a:pPr algn="ctr" rtl="0">
            <a:defRPr sz="1000"/>
          </a:pPr>
          <a:r>
            <a:rPr lang="en-US" sz="1800" b="1" i="0" u="none" strike="noStrike" baseline="0">
              <a:solidFill>
                <a:srgbClr val="000000"/>
              </a:solidFill>
              <a:latin typeface="Arial"/>
              <a:cs typeface="Arial"/>
            </a:rPr>
            <a:t>CONTINUE</a:t>
          </a:r>
        </a:p>
      </xdr:txBody>
    </xdr:sp>
    <xdr:clientData/>
  </xdr:twoCellAnchor>
  <xdr:twoCellAnchor>
    <xdr:from>
      <xdr:col>67</xdr:col>
      <xdr:colOff>597694</xdr:colOff>
      <xdr:row>42</xdr:row>
      <xdr:rowOff>47625</xdr:rowOff>
    </xdr:from>
    <xdr:to>
      <xdr:col>70</xdr:col>
      <xdr:colOff>335756</xdr:colOff>
      <xdr:row>44</xdr:row>
      <xdr:rowOff>214312</xdr:rowOff>
    </xdr:to>
    <xdr:sp macro="" textlink="">
      <xdr:nvSpPr>
        <xdr:cNvPr id="6" name="Text Box 7">
          <a:hlinkClick xmlns:r="http://schemas.openxmlformats.org/officeDocument/2006/relationships" r:id="rId2"/>
          <a:extLst>
            <a:ext uri="{FF2B5EF4-FFF2-40B4-BE49-F238E27FC236}">
              <a16:creationId xmlns:a16="http://schemas.microsoft.com/office/drawing/2014/main" id="{00000000-0008-0000-0F00-000006000000}"/>
            </a:ext>
          </a:extLst>
        </xdr:cNvPr>
        <xdr:cNvSpPr txBox="1">
          <a:spLocks noChangeArrowheads="1"/>
        </xdr:cNvSpPr>
      </xdr:nvSpPr>
      <xdr:spPr bwMode="auto">
        <a:xfrm>
          <a:off x="10875169" y="8791575"/>
          <a:ext cx="1566862" cy="604837"/>
        </a:xfrm>
        <a:prstGeom prst="rect">
          <a:avLst/>
        </a:prstGeom>
        <a:solidFill>
          <a:srgbClr val="FFCC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to modify 2nd Qtr Expenditures.</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67</xdr:col>
      <xdr:colOff>576263</xdr:colOff>
      <xdr:row>23</xdr:row>
      <xdr:rowOff>202407</xdr:rowOff>
    </xdr:from>
    <xdr:to>
      <xdr:col>71</xdr:col>
      <xdr:colOff>492919</xdr:colOff>
      <xdr:row>35</xdr:row>
      <xdr:rowOff>164308</xdr:rowOff>
    </xdr:to>
    <xdr:sp macro="" textlink="">
      <xdr:nvSpPr>
        <xdr:cNvPr id="2" name="Text Box 4">
          <a:extLst>
            <a:ext uri="{FF2B5EF4-FFF2-40B4-BE49-F238E27FC236}">
              <a16:creationId xmlns:a16="http://schemas.microsoft.com/office/drawing/2014/main" id="{00000000-0008-0000-1000-000002000000}"/>
            </a:ext>
          </a:extLst>
        </xdr:cNvPr>
        <xdr:cNvSpPr txBox="1">
          <a:spLocks noChangeArrowheads="1"/>
        </xdr:cNvSpPr>
      </xdr:nvSpPr>
      <xdr:spPr bwMode="auto">
        <a:xfrm>
          <a:off x="10853738" y="4622007"/>
          <a:ext cx="2355056" cy="2705101"/>
        </a:xfrm>
        <a:prstGeom prst="rect">
          <a:avLst/>
        </a:prstGeom>
        <a:noFill/>
        <a:ln w="9525">
          <a:noFill/>
          <a:miter lim="800000"/>
          <a:headEnd/>
          <a:tailEnd/>
        </a:ln>
      </xdr:spPr>
      <xdr:txBody>
        <a:bodyPr vertOverflow="clip" wrap="square" lIns="36576" tIns="32004" rIns="0" bIns="32004" anchor="ctr" upright="1"/>
        <a:lstStyle/>
        <a:p>
          <a:pPr algn="l" rtl="0">
            <a:defRPr sz="1000"/>
          </a:pPr>
          <a:r>
            <a:rPr lang="en-US" sz="1150" b="0" i="1" u="none" strike="noStrike" baseline="0">
              <a:solidFill>
                <a:srgbClr val="000000"/>
              </a:solidFill>
              <a:latin typeface="Arial"/>
              <a:cs typeface="Arial"/>
            </a:rPr>
            <a:t>The required information for this form has been automatically generated.  No data entry is performed on this page.  If the form is not working correctly please call:  Gary Jensen (202) 372-1057</a:t>
          </a:r>
        </a:p>
        <a:p>
          <a:pPr algn="l" rtl="0">
            <a:defRPr sz="1000"/>
          </a:pPr>
          <a:endParaRPr lang="en-US" sz="1150" b="0" i="1" u="none" strike="noStrike" baseline="0">
            <a:solidFill>
              <a:srgbClr val="000000"/>
            </a:solidFill>
            <a:latin typeface="Arial"/>
            <a:cs typeface="Arial"/>
          </a:endParaRPr>
        </a:p>
        <a:p>
          <a:pPr algn="l" rtl="0">
            <a:defRPr sz="1000"/>
          </a:pPr>
          <a:r>
            <a:rPr lang="en-US" sz="1150" b="0" i="1" u="none" strike="noStrike" baseline="0">
              <a:solidFill>
                <a:srgbClr val="000000"/>
              </a:solidFill>
              <a:latin typeface="Arial"/>
              <a:cs typeface="Arial"/>
            </a:rPr>
            <a:t>This form must be signed.  </a:t>
          </a:r>
          <a:r>
            <a:rPr lang="en-US" sz="1150" b="1" i="1" u="none" strike="noStrike" baseline="0">
              <a:solidFill>
                <a:srgbClr val="000000"/>
              </a:solidFill>
              <a:latin typeface="Arial"/>
              <a:cs typeface="Arial"/>
            </a:rPr>
            <a:t>Electronic signatures are accepted.  </a:t>
          </a:r>
          <a:r>
            <a:rPr lang="en-US" sz="1150" b="0" i="1" u="none" strike="noStrike" baseline="0">
              <a:solidFill>
                <a:srgbClr val="000000"/>
              </a:solidFill>
              <a:latin typeface="Arial"/>
              <a:cs typeface="Arial"/>
            </a:rPr>
            <a:t>If the signature is not embedded on this sheet, please be sure to email the signed form to your Coast Guard Grant Coordinator.</a:t>
          </a:r>
        </a:p>
      </xdr:txBody>
    </xdr:sp>
    <xdr:clientData/>
  </xdr:twoCellAnchor>
  <xdr:twoCellAnchor>
    <xdr:from>
      <xdr:col>67</xdr:col>
      <xdr:colOff>104775</xdr:colOff>
      <xdr:row>25</xdr:row>
      <xdr:rowOff>209550</xdr:rowOff>
    </xdr:from>
    <xdr:to>
      <xdr:col>67</xdr:col>
      <xdr:colOff>492919</xdr:colOff>
      <xdr:row>35</xdr:row>
      <xdr:rowOff>14287</xdr:rowOff>
    </xdr:to>
    <xdr:sp macro="" textlink="">
      <xdr:nvSpPr>
        <xdr:cNvPr id="3" name="AutoShape 3">
          <a:extLst>
            <a:ext uri="{FF2B5EF4-FFF2-40B4-BE49-F238E27FC236}">
              <a16:creationId xmlns:a16="http://schemas.microsoft.com/office/drawing/2014/main" id="{00000000-0008-0000-1000-000003000000}"/>
            </a:ext>
          </a:extLst>
        </xdr:cNvPr>
        <xdr:cNvSpPr>
          <a:spLocks/>
        </xdr:cNvSpPr>
      </xdr:nvSpPr>
      <xdr:spPr bwMode="auto">
        <a:xfrm>
          <a:off x="10382250" y="5086350"/>
          <a:ext cx="388144" cy="2090737"/>
        </a:xfrm>
        <a:prstGeom prst="rightBrace">
          <a:avLst>
            <a:gd name="adj1" fmla="val 46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67</xdr:col>
      <xdr:colOff>561975</xdr:colOff>
      <xdr:row>35</xdr:row>
      <xdr:rowOff>104775</xdr:rowOff>
    </xdr:from>
    <xdr:to>
      <xdr:col>71</xdr:col>
      <xdr:colOff>347662</xdr:colOff>
      <xdr:row>37</xdr:row>
      <xdr:rowOff>173832</xdr:rowOff>
    </xdr:to>
    <xdr:sp macro="" textlink="">
      <xdr:nvSpPr>
        <xdr:cNvPr id="4" name="Text Box 5">
          <a:extLst>
            <a:ext uri="{FF2B5EF4-FFF2-40B4-BE49-F238E27FC236}">
              <a16:creationId xmlns:a16="http://schemas.microsoft.com/office/drawing/2014/main" id="{00000000-0008-0000-1000-000004000000}"/>
            </a:ext>
          </a:extLst>
        </xdr:cNvPr>
        <xdr:cNvSpPr txBox="1">
          <a:spLocks noChangeArrowheads="1"/>
        </xdr:cNvSpPr>
      </xdr:nvSpPr>
      <xdr:spPr bwMode="auto">
        <a:xfrm>
          <a:off x="10839450" y="7267575"/>
          <a:ext cx="2224087" cy="526257"/>
        </a:xfrm>
        <a:prstGeom prst="rect">
          <a:avLst/>
        </a:prstGeom>
        <a:solidFill>
          <a:srgbClr val="FF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Save paper.  Print to an electronic file.</a:t>
          </a:r>
        </a:p>
      </xdr:txBody>
    </xdr:sp>
    <xdr:clientData/>
  </xdr:twoCellAnchor>
  <xdr:twoCellAnchor>
    <xdr:from>
      <xdr:col>67</xdr:col>
      <xdr:colOff>583407</xdr:colOff>
      <xdr:row>38</xdr:row>
      <xdr:rowOff>11906</xdr:rowOff>
    </xdr:from>
    <xdr:to>
      <xdr:col>71</xdr:col>
      <xdr:colOff>285751</xdr:colOff>
      <xdr:row>42</xdr:row>
      <xdr:rowOff>2381</xdr:rowOff>
    </xdr:to>
    <xdr:sp macro="" textlink="">
      <xdr:nvSpPr>
        <xdr:cNvPr id="5" name="Text Box 6">
          <a:hlinkClick xmlns:r="http://schemas.openxmlformats.org/officeDocument/2006/relationships" r:id="rId1"/>
          <a:extLst>
            <a:ext uri="{FF2B5EF4-FFF2-40B4-BE49-F238E27FC236}">
              <a16:creationId xmlns:a16="http://schemas.microsoft.com/office/drawing/2014/main" id="{00000000-0008-0000-1000-000005000000}"/>
            </a:ext>
          </a:extLst>
        </xdr:cNvPr>
        <xdr:cNvSpPr txBox="1">
          <a:spLocks noChangeArrowheads="1"/>
        </xdr:cNvSpPr>
      </xdr:nvSpPr>
      <xdr:spPr bwMode="auto">
        <a:xfrm>
          <a:off x="10860882" y="7860506"/>
          <a:ext cx="2140744" cy="885825"/>
        </a:xfrm>
        <a:prstGeom prst="rect">
          <a:avLst/>
        </a:prstGeom>
        <a:solidFill>
          <a:srgbClr val="00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after printing.)</a:t>
          </a:r>
          <a:endParaRPr lang="en-US" sz="1800" b="1" i="0" u="none" strike="noStrike" baseline="0">
            <a:solidFill>
              <a:srgbClr val="000000"/>
            </a:solidFill>
            <a:latin typeface="Arial"/>
            <a:cs typeface="Arial"/>
          </a:endParaRPr>
        </a:p>
        <a:p>
          <a:pPr algn="ctr" rtl="0">
            <a:defRPr sz="1000"/>
          </a:pPr>
          <a:r>
            <a:rPr lang="en-US" sz="1800" b="1" i="0" u="none" strike="noStrike" baseline="0">
              <a:solidFill>
                <a:srgbClr val="000000"/>
              </a:solidFill>
              <a:latin typeface="Arial"/>
              <a:cs typeface="Arial"/>
            </a:rPr>
            <a:t>CONTINUE</a:t>
          </a:r>
        </a:p>
      </xdr:txBody>
    </xdr:sp>
    <xdr:clientData/>
  </xdr:twoCellAnchor>
  <xdr:twoCellAnchor>
    <xdr:from>
      <xdr:col>67</xdr:col>
      <xdr:colOff>597694</xdr:colOff>
      <xdr:row>42</xdr:row>
      <xdr:rowOff>47625</xdr:rowOff>
    </xdr:from>
    <xdr:to>
      <xdr:col>70</xdr:col>
      <xdr:colOff>335756</xdr:colOff>
      <xdr:row>44</xdr:row>
      <xdr:rowOff>214312</xdr:rowOff>
    </xdr:to>
    <xdr:sp macro="" textlink="">
      <xdr:nvSpPr>
        <xdr:cNvPr id="6" name="Text Box 7">
          <a:hlinkClick xmlns:r="http://schemas.openxmlformats.org/officeDocument/2006/relationships" r:id="rId2"/>
          <a:extLst>
            <a:ext uri="{FF2B5EF4-FFF2-40B4-BE49-F238E27FC236}">
              <a16:creationId xmlns:a16="http://schemas.microsoft.com/office/drawing/2014/main" id="{00000000-0008-0000-1000-000006000000}"/>
            </a:ext>
          </a:extLst>
        </xdr:cNvPr>
        <xdr:cNvSpPr txBox="1">
          <a:spLocks noChangeArrowheads="1"/>
        </xdr:cNvSpPr>
      </xdr:nvSpPr>
      <xdr:spPr bwMode="auto">
        <a:xfrm>
          <a:off x="10875169" y="8791575"/>
          <a:ext cx="1566862" cy="604837"/>
        </a:xfrm>
        <a:prstGeom prst="rect">
          <a:avLst/>
        </a:prstGeom>
        <a:solidFill>
          <a:srgbClr val="FFCC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to modify 3rd Qtr Expenditures.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68</xdr:col>
      <xdr:colOff>2</xdr:colOff>
      <xdr:row>2</xdr:row>
      <xdr:rowOff>11907</xdr:rowOff>
    </xdr:from>
    <xdr:to>
      <xdr:col>74</xdr:col>
      <xdr:colOff>35720</xdr:colOff>
      <xdr:row>15</xdr:row>
      <xdr:rowOff>142875</xdr:rowOff>
    </xdr:to>
    <xdr:sp macro="" textlink="">
      <xdr:nvSpPr>
        <xdr:cNvPr id="7" name="TextBox 6">
          <a:extLst>
            <a:ext uri="{FF2B5EF4-FFF2-40B4-BE49-F238E27FC236}">
              <a16:creationId xmlns:a16="http://schemas.microsoft.com/office/drawing/2014/main" id="{00000000-0008-0000-1100-000007000000}"/>
            </a:ext>
          </a:extLst>
        </xdr:cNvPr>
        <xdr:cNvSpPr txBox="1"/>
      </xdr:nvSpPr>
      <xdr:spPr>
        <a:xfrm>
          <a:off x="11037096" y="452438"/>
          <a:ext cx="3679030" cy="2416968"/>
        </a:xfrm>
        <a:prstGeom prst="rect">
          <a:avLst/>
        </a:prstGeom>
        <a:gradFill flip="none" rotWithShape="1">
          <a:gsLst>
            <a:gs pos="0">
              <a:srgbClr val="FF0000"/>
            </a:gs>
            <a:gs pos="74000">
              <a:schemeClr val="accent4">
                <a:lumMod val="45000"/>
                <a:lumOff val="55000"/>
              </a:schemeClr>
            </a:gs>
            <a:gs pos="83000">
              <a:schemeClr val="accent4">
                <a:lumMod val="45000"/>
                <a:lumOff val="55000"/>
              </a:schemeClr>
            </a:gs>
            <a:gs pos="100000">
              <a:schemeClr val="accent4">
                <a:lumMod val="30000"/>
                <a:lumOff val="70000"/>
              </a:schemeClr>
            </a:gs>
          </a:gsLst>
          <a:lin ang="2700000" scaled="1"/>
          <a:tileRect/>
        </a:gradFill>
        <a:ln w="9525" cmpd="sng">
          <a:noFill/>
        </a:ln>
        <a:effectLst>
          <a:softEdge rad="63500"/>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b="1"/>
            <a:t>New in FY-2022</a:t>
          </a:r>
        </a:p>
        <a:p>
          <a:endParaRPr lang="en-US" sz="1100"/>
        </a:p>
        <a:p>
          <a:pPr algn="ctr"/>
          <a:r>
            <a:rPr lang="en-US" sz="1600" b="1" i="0"/>
            <a:t>You now have the option of reporting your final expenditures seperate of the 4th Qtr report.  You may still combine your 4th Qtr report with the final report.  Please let your Coast Guard representative know which option you choose.</a:t>
          </a:r>
        </a:p>
        <a:p>
          <a:pPr algn="ctr"/>
          <a:endParaRPr lang="en-US" sz="1600" b="1" i="0"/>
        </a:p>
      </xdr:txBody>
    </xdr:sp>
    <xdr:clientData/>
  </xdr:twoCellAnchor>
  <xdr:twoCellAnchor>
    <xdr:from>
      <xdr:col>67</xdr:col>
      <xdr:colOff>576263</xdr:colOff>
      <xdr:row>23</xdr:row>
      <xdr:rowOff>202407</xdr:rowOff>
    </xdr:from>
    <xdr:to>
      <xdr:col>71</xdr:col>
      <xdr:colOff>492919</xdr:colOff>
      <xdr:row>35</xdr:row>
      <xdr:rowOff>164308</xdr:rowOff>
    </xdr:to>
    <xdr:sp macro="" textlink="">
      <xdr:nvSpPr>
        <xdr:cNvPr id="2" name="Text Box 4">
          <a:extLst>
            <a:ext uri="{FF2B5EF4-FFF2-40B4-BE49-F238E27FC236}">
              <a16:creationId xmlns:a16="http://schemas.microsoft.com/office/drawing/2014/main" id="{00000000-0008-0000-1100-000002000000}"/>
            </a:ext>
          </a:extLst>
        </xdr:cNvPr>
        <xdr:cNvSpPr txBox="1">
          <a:spLocks noChangeArrowheads="1"/>
        </xdr:cNvSpPr>
      </xdr:nvSpPr>
      <xdr:spPr bwMode="auto">
        <a:xfrm>
          <a:off x="10853738" y="4622007"/>
          <a:ext cx="2355056" cy="2705101"/>
        </a:xfrm>
        <a:prstGeom prst="rect">
          <a:avLst/>
        </a:prstGeom>
        <a:noFill/>
        <a:ln w="9525">
          <a:noFill/>
          <a:miter lim="800000"/>
          <a:headEnd/>
          <a:tailEnd/>
        </a:ln>
      </xdr:spPr>
      <xdr:txBody>
        <a:bodyPr vertOverflow="clip" wrap="square" lIns="36576" tIns="32004" rIns="0" bIns="32004" anchor="ctr" upright="1"/>
        <a:lstStyle/>
        <a:p>
          <a:pPr algn="l" rtl="0">
            <a:defRPr sz="1000"/>
          </a:pPr>
          <a:r>
            <a:rPr lang="en-US" sz="1150" b="0" i="1" u="none" strike="noStrike" baseline="0">
              <a:solidFill>
                <a:srgbClr val="000000"/>
              </a:solidFill>
              <a:latin typeface="Arial"/>
              <a:cs typeface="Arial"/>
            </a:rPr>
            <a:t>The required information for this form has been automatically generated.  No data entry is performed on this page.  If the form is not working correctly please call:  Gary Jensen (202) 372-1057</a:t>
          </a:r>
        </a:p>
        <a:p>
          <a:pPr algn="l" rtl="0">
            <a:defRPr sz="1000"/>
          </a:pPr>
          <a:endParaRPr lang="en-US" sz="1150" b="0" i="1" u="none" strike="noStrike" baseline="0">
            <a:solidFill>
              <a:srgbClr val="000000"/>
            </a:solidFill>
            <a:latin typeface="Arial"/>
            <a:cs typeface="Arial"/>
          </a:endParaRPr>
        </a:p>
        <a:p>
          <a:pPr algn="l" rtl="0">
            <a:defRPr sz="1000"/>
          </a:pPr>
          <a:r>
            <a:rPr lang="en-US" sz="1150" b="0" i="1" u="none" strike="noStrike" baseline="0">
              <a:solidFill>
                <a:srgbClr val="000000"/>
              </a:solidFill>
              <a:latin typeface="Arial"/>
              <a:cs typeface="Arial"/>
            </a:rPr>
            <a:t>This form must be signed.  </a:t>
          </a:r>
          <a:r>
            <a:rPr lang="en-US" sz="1150" b="1" i="1" u="none" strike="noStrike" baseline="0">
              <a:solidFill>
                <a:srgbClr val="000000"/>
              </a:solidFill>
              <a:latin typeface="Arial"/>
              <a:cs typeface="Arial"/>
            </a:rPr>
            <a:t>Electronic signatures are accepted.</a:t>
          </a:r>
          <a:r>
            <a:rPr lang="en-US" sz="1150" b="0" i="1" u="none" strike="noStrike" baseline="0">
              <a:solidFill>
                <a:srgbClr val="000000"/>
              </a:solidFill>
              <a:latin typeface="Arial"/>
              <a:cs typeface="Arial"/>
            </a:rPr>
            <a:t>  If the signature is not embedded on this sheet, please be sure to email the signed form to your Coast Guard Grant Coordinator.</a:t>
          </a:r>
        </a:p>
      </xdr:txBody>
    </xdr:sp>
    <xdr:clientData/>
  </xdr:twoCellAnchor>
  <xdr:twoCellAnchor>
    <xdr:from>
      <xdr:col>67</xdr:col>
      <xdr:colOff>104775</xdr:colOff>
      <xdr:row>25</xdr:row>
      <xdr:rowOff>209550</xdr:rowOff>
    </xdr:from>
    <xdr:to>
      <xdr:col>67</xdr:col>
      <xdr:colOff>492919</xdr:colOff>
      <xdr:row>35</xdr:row>
      <xdr:rowOff>14287</xdr:rowOff>
    </xdr:to>
    <xdr:sp macro="" textlink="">
      <xdr:nvSpPr>
        <xdr:cNvPr id="3" name="AutoShape 3">
          <a:extLst>
            <a:ext uri="{FF2B5EF4-FFF2-40B4-BE49-F238E27FC236}">
              <a16:creationId xmlns:a16="http://schemas.microsoft.com/office/drawing/2014/main" id="{00000000-0008-0000-1100-000003000000}"/>
            </a:ext>
          </a:extLst>
        </xdr:cNvPr>
        <xdr:cNvSpPr>
          <a:spLocks/>
        </xdr:cNvSpPr>
      </xdr:nvSpPr>
      <xdr:spPr bwMode="auto">
        <a:xfrm>
          <a:off x="10382250" y="5086350"/>
          <a:ext cx="388144" cy="2090737"/>
        </a:xfrm>
        <a:prstGeom prst="rightBrace">
          <a:avLst>
            <a:gd name="adj1" fmla="val 46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67</xdr:col>
      <xdr:colOff>561975</xdr:colOff>
      <xdr:row>35</xdr:row>
      <xdr:rowOff>104775</xdr:rowOff>
    </xdr:from>
    <xdr:to>
      <xdr:col>71</xdr:col>
      <xdr:colOff>347662</xdr:colOff>
      <xdr:row>37</xdr:row>
      <xdr:rowOff>173832</xdr:rowOff>
    </xdr:to>
    <xdr:sp macro="" textlink="">
      <xdr:nvSpPr>
        <xdr:cNvPr id="4" name="Text Box 5">
          <a:extLst>
            <a:ext uri="{FF2B5EF4-FFF2-40B4-BE49-F238E27FC236}">
              <a16:creationId xmlns:a16="http://schemas.microsoft.com/office/drawing/2014/main" id="{00000000-0008-0000-1100-000004000000}"/>
            </a:ext>
          </a:extLst>
        </xdr:cNvPr>
        <xdr:cNvSpPr txBox="1">
          <a:spLocks noChangeArrowheads="1"/>
        </xdr:cNvSpPr>
      </xdr:nvSpPr>
      <xdr:spPr bwMode="auto">
        <a:xfrm>
          <a:off x="10839450" y="7267575"/>
          <a:ext cx="2224087" cy="526257"/>
        </a:xfrm>
        <a:prstGeom prst="rect">
          <a:avLst/>
        </a:prstGeom>
        <a:solidFill>
          <a:srgbClr val="FF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Save paper.  Print to an electronic file.</a:t>
          </a:r>
        </a:p>
      </xdr:txBody>
    </xdr:sp>
    <xdr:clientData/>
  </xdr:twoCellAnchor>
  <xdr:twoCellAnchor>
    <xdr:from>
      <xdr:col>67</xdr:col>
      <xdr:colOff>583407</xdr:colOff>
      <xdr:row>38</xdr:row>
      <xdr:rowOff>11906</xdr:rowOff>
    </xdr:from>
    <xdr:to>
      <xdr:col>71</xdr:col>
      <xdr:colOff>285751</xdr:colOff>
      <xdr:row>42</xdr:row>
      <xdr:rowOff>2381</xdr:rowOff>
    </xdr:to>
    <xdr:sp macro="" textlink="">
      <xdr:nvSpPr>
        <xdr:cNvPr id="5" name="Text Box 6">
          <a:hlinkClick xmlns:r="http://schemas.openxmlformats.org/officeDocument/2006/relationships" r:id="rId1"/>
          <a:extLst>
            <a:ext uri="{FF2B5EF4-FFF2-40B4-BE49-F238E27FC236}">
              <a16:creationId xmlns:a16="http://schemas.microsoft.com/office/drawing/2014/main" id="{00000000-0008-0000-1100-000005000000}"/>
            </a:ext>
          </a:extLst>
        </xdr:cNvPr>
        <xdr:cNvSpPr txBox="1">
          <a:spLocks noChangeArrowheads="1"/>
        </xdr:cNvSpPr>
      </xdr:nvSpPr>
      <xdr:spPr bwMode="auto">
        <a:xfrm>
          <a:off x="10860882" y="7860506"/>
          <a:ext cx="2140744" cy="885825"/>
        </a:xfrm>
        <a:prstGeom prst="rect">
          <a:avLst/>
        </a:prstGeom>
        <a:solidFill>
          <a:srgbClr val="00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after printing.)</a:t>
          </a:r>
          <a:endParaRPr lang="en-US" sz="1800" b="1" i="0" u="none" strike="noStrike" baseline="0">
            <a:solidFill>
              <a:srgbClr val="000000"/>
            </a:solidFill>
            <a:latin typeface="Arial"/>
            <a:cs typeface="Arial"/>
          </a:endParaRPr>
        </a:p>
        <a:p>
          <a:pPr algn="ctr" rtl="0">
            <a:defRPr sz="1000"/>
          </a:pPr>
          <a:r>
            <a:rPr lang="en-US" sz="1800" b="1" i="0" u="none" strike="noStrike" baseline="0">
              <a:solidFill>
                <a:srgbClr val="000000"/>
              </a:solidFill>
              <a:latin typeface="Arial"/>
              <a:cs typeface="Arial"/>
            </a:rPr>
            <a:t>CONTINUE</a:t>
          </a:r>
        </a:p>
      </xdr:txBody>
    </xdr:sp>
    <xdr:clientData/>
  </xdr:twoCellAnchor>
  <xdr:twoCellAnchor>
    <xdr:from>
      <xdr:col>67</xdr:col>
      <xdr:colOff>597694</xdr:colOff>
      <xdr:row>42</xdr:row>
      <xdr:rowOff>47625</xdr:rowOff>
    </xdr:from>
    <xdr:to>
      <xdr:col>70</xdr:col>
      <xdr:colOff>335756</xdr:colOff>
      <xdr:row>44</xdr:row>
      <xdr:rowOff>214312</xdr:rowOff>
    </xdr:to>
    <xdr:sp macro="" textlink="">
      <xdr:nvSpPr>
        <xdr:cNvPr id="6" name="Text Box 7">
          <a:hlinkClick xmlns:r="http://schemas.openxmlformats.org/officeDocument/2006/relationships" r:id="rId2"/>
          <a:extLst>
            <a:ext uri="{FF2B5EF4-FFF2-40B4-BE49-F238E27FC236}">
              <a16:creationId xmlns:a16="http://schemas.microsoft.com/office/drawing/2014/main" id="{00000000-0008-0000-1100-000006000000}"/>
            </a:ext>
          </a:extLst>
        </xdr:cNvPr>
        <xdr:cNvSpPr txBox="1">
          <a:spLocks noChangeArrowheads="1"/>
        </xdr:cNvSpPr>
      </xdr:nvSpPr>
      <xdr:spPr bwMode="auto">
        <a:xfrm>
          <a:off x="10875169" y="8791575"/>
          <a:ext cx="1566862" cy="604837"/>
        </a:xfrm>
        <a:prstGeom prst="rect">
          <a:avLst/>
        </a:prstGeom>
        <a:solidFill>
          <a:srgbClr val="FFCC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to modify 4th Qtr Expenditures.</a:t>
          </a:r>
        </a:p>
      </xdr:txBody>
    </xdr:sp>
    <xdr:clientData/>
  </xdr:twoCellAnchor>
  <xdr:twoCellAnchor>
    <xdr:from>
      <xdr:col>70</xdr:col>
      <xdr:colOff>261938</xdr:colOff>
      <xdr:row>15</xdr:row>
      <xdr:rowOff>83343</xdr:rowOff>
    </xdr:from>
    <xdr:to>
      <xdr:col>71</xdr:col>
      <xdr:colOff>11906</xdr:colOff>
      <xdr:row>16</xdr:row>
      <xdr:rowOff>83343</xdr:rowOff>
    </xdr:to>
    <xdr:cxnSp macro="">
      <xdr:nvCxnSpPr>
        <xdr:cNvPr id="9" name="Straight Arrow Connector 8">
          <a:extLst>
            <a:ext uri="{FF2B5EF4-FFF2-40B4-BE49-F238E27FC236}">
              <a16:creationId xmlns:a16="http://schemas.microsoft.com/office/drawing/2014/main" id="{00000000-0008-0000-1100-000009000000}"/>
            </a:ext>
          </a:extLst>
        </xdr:cNvPr>
        <xdr:cNvCxnSpPr/>
      </xdr:nvCxnSpPr>
      <xdr:spPr>
        <a:xfrm flipH="1">
          <a:off x="12513469" y="2809874"/>
          <a:ext cx="357187" cy="190500"/>
        </a:xfrm>
        <a:prstGeom prst="straightConnector1">
          <a:avLst/>
        </a:prstGeom>
        <a:ln w="38100" cap="rnd">
          <a:solidFill>
            <a:schemeClr val="tx1"/>
          </a:solidFill>
          <a:miter lim="800000"/>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67</xdr:col>
      <xdr:colOff>576263</xdr:colOff>
      <xdr:row>23</xdr:row>
      <xdr:rowOff>202407</xdr:rowOff>
    </xdr:from>
    <xdr:to>
      <xdr:col>71</xdr:col>
      <xdr:colOff>492919</xdr:colOff>
      <xdr:row>35</xdr:row>
      <xdr:rowOff>164308</xdr:rowOff>
    </xdr:to>
    <xdr:sp macro="" textlink="">
      <xdr:nvSpPr>
        <xdr:cNvPr id="2" name="Text Box 4">
          <a:extLst>
            <a:ext uri="{FF2B5EF4-FFF2-40B4-BE49-F238E27FC236}">
              <a16:creationId xmlns:a16="http://schemas.microsoft.com/office/drawing/2014/main" id="{00000000-0008-0000-1200-000002000000}"/>
            </a:ext>
          </a:extLst>
        </xdr:cNvPr>
        <xdr:cNvSpPr txBox="1">
          <a:spLocks noChangeArrowheads="1"/>
        </xdr:cNvSpPr>
      </xdr:nvSpPr>
      <xdr:spPr bwMode="auto">
        <a:xfrm>
          <a:off x="10853738" y="4622007"/>
          <a:ext cx="2355056" cy="2705101"/>
        </a:xfrm>
        <a:prstGeom prst="rect">
          <a:avLst/>
        </a:prstGeom>
        <a:noFill/>
        <a:ln w="9525">
          <a:noFill/>
          <a:miter lim="800000"/>
          <a:headEnd/>
          <a:tailEnd/>
        </a:ln>
      </xdr:spPr>
      <xdr:txBody>
        <a:bodyPr vertOverflow="clip" wrap="square" lIns="36576" tIns="32004" rIns="0" bIns="32004" anchor="ctr" upright="1"/>
        <a:lstStyle/>
        <a:p>
          <a:pPr algn="l" rtl="0">
            <a:defRPr sz="1000"/>
          </a:pPr>
          <a:r>
            <a:rPr lang="en-US" sz="1150" b="0" i="1" u="none" strike="noStrike" baseline="0">
              <a:solidFill>
                <a:srgbClr val="000000"/>
              </a:solidFill>
              <a:latin typeface="Arial"/>
              <a:cs typeface="Arial"/>
            </a:rPr>
            <a:t>The required information for this form has been automatically generated.  No data entry is performed on this page.  If the form is not working correctly please call:  Gary Jensen (202) 372-1057</a:t>
          </a:r>
        </a:p>
        <a:p>
          <a:pPr algn="l" rtl="0">
            <a:defRPr sz="1000"/>
          </a:pPr>
          <a:endParaRPr lang="en-US" sz="1150" b="0" i="1" u="none" strike="noStrike" baseline="0">
            <a:solidFill>
              <a:srgbClr val="000000"/>
            </a:solidFill>
            <a:latin typeface="Arial"/>
            <a:cs typeface="Arial"/>
          </a:endParaRPr>
        </a:p>
        <a:p>
          <a:pPr algn="l" rtl="0">
            <a:defRPr sz="1000"/>
          </a:pPr>
          <a:r>
            <a:rPr lang="en-US" sz="1150" b="0" i="1" u="none" strike="noStrike" baseline="0">
              <a:solidFill>
                <a:srgbClr val="000000"/>
              </a:solidFill>
              <a:latin typeface="Arial"/>
              <a:cs typeface="Arial"/>
            </a:rPr>
            <a:t>This form must be signed.  </a:t>
          </a:r>
          <a:r>
            <a:rPr lang="en-US" sz="1150" b="1" i="1" u="none" strike="noStrike" baseline="0">
              <a:solidFill>
                <a:srgbClr val="000000"/>
              </a:solidFill>
              <a:latin typeface="Arial"/>
              <a:cs typeface="Arial"/>
            </a:rPr>
            <a:t>Electronic signatures are accepted.  </a:t>
          </a:r>
          <a:r>
            <a:rPr lang="en-US" sz="1150" b="0" i="1" u="none" strike="noStrike" baseline="0">
              <a:solidFill>
                <a:srgbClr val="000000"/>
              </a:solidFill>
              <a:latin typeface="Arial"/>
              <a:cs typeface="Arial"/>
            </a:rPr>
            <a:t>If the signature is not embedded on this sheet, please be sure to email the signed form to your Coast Guard Grant Coordinator.</a:t>
          </a:r>
        </a:p>
      </xdr:txBody>
    </xdr:sp>
    <xdr:clientData/>
  </xdr:twoCellAnchor>
  <xdr:twoCellAnchor>
    <xdr:from>
      <xdr:col>67</xdr:col>
      <xdr:colOff>104775</xdr:colOff>
      <xdr:row>25</xdr:row>
      <xdr:rowOff>209550</xdr:rowOff>
    </xdr:from>
    <xdr:to>
      <xdr:col>67</xdr:col>
      <xdr:colOff>492919</xdr:colOff>
      <xdr:row>35</xdr:row>
      <xdr:rowOff>14287</xdr:rowOff>
    </xdr:to>
    <xdr:sp macro="" textlink="">
      <xdr:nvSpPr>
        <xdr:cNvPr id="3" name="AutoShape 3">
          <a:extLst>
            <a:ext uri="{FF2B5EF4-FFF2-40B4-BE49-F238E27FC236}">
              <a16:creationId xmlns:a16="http://schemas.microsoft.com/office/drawing/2014/main" id="{00000000-0008-0000-1200-000003000000}"/>
            </a:ext>
          </a:extLst>
        </xdr:cNvPr>
        <xdr:cNvSpPr>
          <a:spLocks/>
        </xdr:cNvSpPr>
      </xdr:nvSpPr>
      <xdr:spPr bwMode="auto">
        <a:xfrm>
          <a:off x="10382250" y="5086350"/>
          <a:ext cx="388144" cy="2090737"/>
        </a:xfrm>
        <a:prstGeom prst="rightBrace">
          <a:avLst>
            <a:gd name="adj1" fmla="val 46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67</xdr:col>
      <xdr:colOff>561975</xdr:colOff>
      <xdr:row>35</xdr:row>
      <xdr:rowOff>104775</xdr:rowOff>
    </xdr:from>
    <xdr:to>
      <xdr:col>71</xdr:col>
      <xdr:colOff>347662</xdr:colOff>
      <xdr:row>37</xdr:row>
      <xdr:rowOff>173832</xdr:rowOff>
    </xdr:to>
    <xdr:sp macro="" textlink="">
      <xdr:nvSpPr>
        <xdr:cNvPr id="4" name="Text Box 5">
          <a:extLst>
            <a:ext uri="{FF2B5EF4-FFF2-40B4-BE49-F238E27FC236}">
              <a16:creationId xmlns:a16="http://schemas.microsoft.com/office/drawing/2014/main" id="{00000000-0008-0000-1200-000004000000}"/>
            </a:ext>
          </a:extLst>
        </xdr:cNvPr>
        <xdr:cNvSpPr txBox="1">
          <a:spLocks noChangeArrowheads="1"/>
        </xdr:cNvSpPr>
      </xdr:nvSpPr>
      <xdr:spPr bwMode="auto">
        <a:xfrm>
          <a:off x="10839450" y="7267575"/>
          <a:ext cx="2224087" cy="526257"/>
        </a:xfrm>
        <a:prstGeom prst="rect">
          <a:avLst/>
        </a:prstGeom>
        <a:solidFill>
          <a:srgbClr val="FF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Save paper.  Print to an electronic file.</a:t>
          </a:r>
        </a:p>
      </xdr:txBody>
    </xdr:sp>
    <xdr:clientData/>
  </xdr:twoCellAnchor>
  <xdr:twoCellAnchor>
    <xdr:from>
      <xdr:col>67</xdr:col>
      <xdr:colOff>583407</xdr:colOff>
      <xdr:row>38</xdr:row>
      <xdr:rowOff>11906</xdr:rowOff>
    </xdr:from>
    <xdr:to>
      <xdr:col>71</xdr:col>
      <xdr:colOff>285751</xdr:colOff>
      <xdr:row>42</xdr:row>
      <xdr:rowOff>2381</xdr:rowOff>
    </xdr:to>
    <xdr:sp macro="" textlink="">
      <xdr:nvSpPr>
        <xdr:cNvPr id="5" name="Text Box 6">
          <a:hlinkClick xmlns:r="http://schemas.openxmlformats.org/officeDocument/2006/relationships" r:id="rId1"/>
          <a:extLst>
            <a:ext uri="{FF2B5EF4-FFF2-40B4-BE49-F238E27FC236}">
              <a16:creationId xmlns:a16="http://schemas.microsoft.com/office/drawing/2014/main" id="{00000000-0008-0000-1200-000005000000}"/>
            </a:ext>
          </a:extLst>
        </xdr:cNvPr>
        <xdr:cNvSpPr txBox="1">
          <a:spLocks noChangeArrowheads="1"/>
        </xdr:cNvSpPr>
      </xdr:nvSpPr>
      <xdr:spPr bwMode="auto">
        <a:xfrm>
          <a:off x="10860882" y="7860506"/>
          <a:ext cx="2140744" cy="885825"/>
        </a:xfrm>
        <a:prstGeom prst="rect">
          <a:avLst/>
        </a:prstGeom>
        <a:solidFill>
          <a:srgbClr val="00FF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after printing.)</a:t>
          </a:r>
          <a:endParaRPr lang="en-US" sz="1800" b="1" i="0" u="none" strike="noStrike" baseline="0">
            <a:solidFill>
              <a:srgbClr val="000000"/>
            </a:solidFill>
            <a:latin typeface="Arial"/>
            <a:cs typeface="Arial"/>
          </a:endParaRPr>
        </a:p>
        <a:p>
          <a:pPr algn="ctr" rtl="0">
            <a:defRPr sz="1000"/>
          </a:pPr>
          <a:r>
            <a:rPr lang="en-US" sz="1800" b="1" i="0" u="none" strike="noStrike" baseline="0">
              <a:solidFill>
                <a:srgbClr val="000000"/>
              </a:solidFill>
              <a:latin typeface="Arial"/>
              <a:cs typeface="Arial"/>
            </a:rPr>
            <a:t>CONTINUE</a:t>
          </a:r>
        </a:p>
      </xdr:txBody>
    </xdr:sp>
    <xdr:clientData/>
  </xdr:twoCellAnchor>
  <xdr:twoCellAnchor>
    <xdr:from>
      <xdr:col>67</xdr:col>
      <xdr:colOff>597694</xdr:colOff>
      <xdr:row>42</xdr:row>
      <xdr:rowOff>47625</xdr:rowOff>
    </xdr:from>
    <xdr:to>
      <xdr:col>70</xdr:col>
      <xdr:colOff>335756</xdr:colOff>
      <xdr:row>44</xdr:row>
      <xdr:rowOff>214312</xdr:rowOff>
    </xdr:to>
    <xdr:sp macro="" textlink="">
      <xdr:nvSpPr>
        <xdr:cNvPr id="6" name="Text Box 7">
          <a:hlinkClick xmlns:r="http://schemas.openxmlformats.org/officeDocument/2006/relationships" r:id="rId2"/>
          <a:extLst>
            <a:ext uri="{FF2B5EF4-FFF2-40B4-BE49-F238E27FC236}">
              <a16:creationId xmlns:a16="http://schemas.microsoft.com/office/drawing/2014/main" id="{00000000-0008-0000-1200-000006000000}"/>
            </a:ext>
          </a:extLst>
        </xdr:cNvPr>
        <xdr:cNvSpPr txBox="1">
          <a:spLocks noChangeArrowheads="1"/>
        </xdr:cNvSpPr>
      </xdr:nvSpPr>
      <xdr:spPr bwMode="auto">
        <a:xfrm>
          <a:off x="10875169" y="8791575"/>
          <a:ext cx="1566862" cy="604837"/>
        </a:xfrm>
        <a:prstGeom prst="rect">
          <a:avLst/>
        </a:prstGeom>
        <a:solidFill>
          <a:srgbClr val="FFCC00"/>
        </a:solidFill>
        <a:ln w="9525">
          <a:no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Click here to modify Final    Expenditures.</a:t>
          </a:r>
        </a:p>
      </xdr:txBody>
    </xdr:sp>
    <xdr:clientData/>
  </xdr:twoCellAnchor>
  <xdr:twoCellAnchor>
    <xdr:from>
      <xdr:col>68</xdr:col>
      <xdr:colOff>1</xdr:colOff>
      <xdr:row>2</xdr:row>
      <xdr:rowOff>11907</xdr:rowOff>
    </xdr:from>
    <xdr:to>
      <xdr:col>74</xdr:col>
      <xdr:colOff>11906</xdr:colOff>
      <xdr:row>14</xdr:row>
      <xdr:rowOff>11906</xdr:rowOff>
    </xdr:to>
    <xdr:sp macro="" textlink="">
      <xdr:nvSpPr>
        <xdr:cNvPr id="9" name="TextBox 8">
          <a:extLst>
            <a:ext uri="{FF2B5EF4-FFF2-40B4-BE49-F238E27FC236}">
              <a16:creationId xmlns:a16="http://schemas.microsoft.com/office/drawing/2014/main" id="{00000000-0008-0000-1200-000009000000}"/>
            </a:ext>
          </a:extLst>
        </xdr:cNvPr>
        <xdr:cNvSpPr txBox="1"/>
      </xdr:nvSpPr>
      <xdr:spPr>
        <a:xfrm>
          <a:off x="11037095" y="452438"/>
          <a:ext cx="3655217" cy="2131218"/>
        </a:xfrm>
        <a:prstGeom prst="rect">
          <a:avLst/>
        </a:prstGeom>
        <a:gradFill flip="none" rotWithShape="1">
          <a:gsLst>
            <a:gs pos="0">
              <a:srgbClr val="FF0000"/>
            </a:gs>
            <a:gs pos="74000">
              <a:schemeClr val="accent4">
                <a:lumMod val="45000"/>
                <a:lumOff val="55000"/>
              </a:schemeClr>
            </a:gs>
            <a:gs pos="83000">
              <a:schemeClr val="accent4">
                <a:lumMod val="45000"/>
                <a:lumOff val="55000"/>
              </a:schemeClr>
            </a:gs>
            <a:gs pos="100000">
              <a:schemeClr val="accent4">
                <a:lumMod val="30000"/>
                <a:lumOff val="70000"/>
              </a:schemeClr>
            </a:gs>
          </a:gsLst>
          <a:lin ang="2700000" scaled="1"/>
          <a:tileRect/>
        </a:gradFill>
        <a:ln w="9525" cmpd="sng">
          <a:noFill/>
        </a:ln>
        <a:effectLst>
          <a:softEdge rad="63500"/>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b="1"/>
            <a:t>New in FY-2022</a:t>
          </a:r>
        </a:p>
        <a:p>
          <a:endParaRPr lang="en-US" sz="1100"/>
        </a:p>
        <a:p>
          <a:pPr algn="ctr"/>
          <a:r>
            <a:rPr lang="en-US" sz="1600" b="1" i="0"/>
            <a:t>You now have the option of reporting your final expenditures seperate of the 4th Qtr report.  This sheet is not needed if you combine your 4th and final reports.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142875</xdr:colOff>
      <xdr:row>7</xdr:row>
      <xdr:rowOff>47625</xdr:rowOff>
    </xdr:from>
    <xdr:to>
      <xdr:col>5</xdr:col>
      <xdr:colOff>219075</xdr:colOff>
      <xdr:row>7</xdr:row>
      <xdr:rowOff>142875</xdr:rowOff>
    </xdr:to>
    <xdr:sp macro="" textlink="">
      <xdr:nvSpPr>
        <xdr:cNvPr id="2" name="Rectangle 5">
          <a:extLst>
            <a:ext uri="{FF2B5EF4-FFF2-40B4-BE49-F238E27FC236}">
              <a16:creationId xmlns:a16="http://schemas.microsoft.com/office/drawing/2014/main" id="{00000000-0008-0000-1300-000002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XX</a:t>
          </a:r>
        </a:p>
        <a:p>
          <a:pPr algn="ctr" rtl="0">
            <a:defRPr sz="1000"/>
          </a:pPr>
          <a:r>
            <a:rPr lang="en-US" sz="1200" b="1" i="0" u="none" strike="noStrike" baseline="0">
              <a:solidFill>
                <a:srgbClr val="000000"/>
              </a:solidFill>
              <a:latin typeface="Arial"/>
              <a:cs typeface="Arial"/>
            </a:rPr>
            <a:t>X</a:t>
          </a:r>
        </a:p>
        <a:p>
          <a:pPr algn="ctr" rtl="0">
            <a:defRPr sz="1000"/>
          </a:pPr>
          <a:endParaRPr lang="en-US" sz="1200" b="1" i="0" u="none" strike="noStrike" baseline="0">
            <a:solidFill>
              <a:srgbClr val="000000"/>
            </a:solidFill>
            <a:latin typeface="Arial"/>
            <a:cs typeface="Arial"/>
          </a:endParaRPr>
        </a:p>
      </xdr:txBody>
    </xdr:sp>
    <xdr:clientData/>
  </xdr:twoCellAnchor>
  <xdr:twoCellAnchor>
    <xdr:from>
      <xdr:col>7</xdr:col>
      <xdr:colOff>142875</xdr:colOff>
      <xdr:row>7</xdr:row>
      <xdr:rowOff>57150</xdr:rowOff>
    </xdr:from>
    <xdr:to>
      <xdr:col>7</xdr:col>
      <xdr:colOff>219075</xdr:colOff>
      <xdr:row>7</xdr:row>
      <xdr:rowOff>152400</xdr:rowOff>
    </xdr:to>
    <xdr:sp macro="" textlink="">
      <xdr:nvSpPr>
        <xdr:cNvPr id="3" name="Rectangle 6">
          <a:extLst>
            <a:ext uri="{FF2B5EF4-FFF2-40B4-BE49-F238E27FC236}">
              <a16:creationId xmlns:a16="http://schemas.microsoft.com/office/drawing/2014/main" id="{00000000-0008-0000-1300-000003000000}"/>
            </a:ext>
          </a:extLst>
        </xdr:cNvPr>
        <xdr:cNvSpPr>
          <a:spLocks noChangeArrowheads="1"/>
        </xdr:cNvSpPr>
      </xdr:nvSpPr>
      <xdr:spPr bwMode="auto">
        <a:xfrm>
          <a:off x="4562475" y="1228725"/>
          <a:ext cx="76200" cy="95250"/>
        </a:xfrm>
        <a:prstGeom prst="rect">
          <a:avLst/>
        </a:prstGeom>
        <a:solidFill>
          <a:srgbClr val="FFFFFF"/>
        </a:solidFill>
        <a:ln w="9525">
          <a:solidFill>
            <a:srgbClr val="000000"/>
          </a:solidFill>
          <a:miter lim="800000"/>
          <a:headEnd/>
          <a:tailEnd/>
        </a:ln>
      </xdr:spPr>
    </xdr:sp>
    <xdr:clientData/>
  </xdr:twoCellAnchor>
  <xdr:twoCellAnchor>
    <xdr:from>
      <xdr:col>2</xdr:col>
      <xdr:colOff>361950</xdr:colOff>
      <xdr:row>26</xdr:row>
      <xdr:rowOff>114300</xdr:rowOff>
    </xdr:from>
    <xdr:to>
      <xdr:col>2</xdr:col>
      <xdr:colOff>533400</xdr:colOff>
      <xdr:row>26</xdr:row>
      <xdr:rowOff>114300</xdr:rowOff>
    </xdr:to>
    <xdr:sp macro="" textlink="">
      <xdr:nvSpPr>
        <xdr:cNvPr id="4" name="Line 7">
          <a:extLst>
            <a:ext uri="{FF2B5EF4-FFF2-40B4-BE49-F238E27FC236}">
              <a16:creationId xmlns:a16="http://schemas.microsoft.com/office/drawing/2014/main" id="{00000000-0008-0000-1300-000004000000}"/>
            </a:ext>
          </a:extLst>
        </xdr:cNvPr>
        <xdr:cNvSpPr>
          <a:spLocks noChangeShapeType="1"/>
        </xdr:cNvSpPr>
      </xdr:nvSpPr>
      <xdr:spPr bwMode="auto">
        <a:xfrm>
          <a:off x="1581150" y="3819525"/>
          <a:ext cx="1714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11</xdr:col>
      <xdr:colOff>685800</xdr:colOff>
      <xdr:row>39</xdr:row>
      <xdr:rowOff>200025</xdr:rowOff>
    </xdr:from>
    <xdr:to>
      <xdr:col>12</xdr:col>
      <xdr:colOff>85725</xdr:colOff>
      <xdr:row>42</xdr:row>
      <xdr:rowOff>95250</xdr:rowOff>
    </xdr:to>
    <xdr:pic>
      <xdr:nvPicPr>
        <xdr:cNvPr id="5" name="Picture 8" descr="MCj04414240000[1]">
          <a:hlinkClick xmlns:r="http://schemas.openxmlformats.org/officeDocument/2006/relationships" r:id="rId1"/>
          <a:extLst>
            <a:ext uri="{FF2B5EF4-FFF2-40B4-BE49-F238E27FC236}">
              <a16:creationId xmlns:a16="http://schemas.microsoft.com/office/drawing/2014/main" id="{00000000-0008-0000-13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91400" y="6029325"/>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173181</xdr:colOff>
      <xdr:row>29</xdr:row>
      <xdr:rowOff>0</xdr:rowOff>
    </xdr:from>
    <xdr:to>
      <xdr:col>12</xdr:col>
      <xdr:colOff>562840</xdr:colOff>
      <xdr:row>38</xdr:row>
      <xdr:rowOff>155864</xdr:rowOff>
    </xdr:to>
    <xdr:sp macro="" textlink="">
      <xdr:nvSpPr>
        <xdr:cNvPr id="6" name="Rounded Rectangular Callout 5">
          <a:extLst>
            <a:ext uri="{FF2B5EF4-FFF2-40B4-BE49-F238E27FC236}">
              <a16:creationId xmlns:a16="http://schemas.microsoft.com/office/drawing/2014/main" id="{00000000-0008-0000-1300-000006000000}"/>
            </a:ext>
          </a:extLst>
        </xdr:cNvPr>
        <xdr:cNvSpPr/>
      </xdr:nvSpPr>
      <xdr:spPr>
        <a:xfrm>
          <a:off x="6878781" y="4114800"/>
          <a:ext cx="1380259" cy="1622714"/>
        </a:xfrm>
        <a:prstGeom prst="wedgeRoundRectCallout">
          <a:avLst>
            <a:gd name="adj1" fmla="val -53926"/>
            <a:gd name="adj2" fmla="val 60747"/>
            <a:gd name="adj3" fmla="val 16667"/>
          </a:avLst>
        </a:prstGeom>
        <a:solidFill>
          <a:srgbClr val="FFFFCC"/>
        </a:solidFill>
        <a:ln w="41275" cmpd="tri">
          <a:solidFill>
            <a:schemeClr val="bg2">
              <a:lumMod val="25000"/>
            </a:schemeClr>
          </a:solidFill>
        </a:ln>
        <a:effectLst>
          <a:outerShdw blurRad="76200" dir="18900000" sy="23000" kx="-1200000" algn="bl" rotWithShape="0">
            <a:prstClr val="black">
              <a:alpha val="20000"/>
            </a:prstClr>
          </a:outerShdw>
        </a:effectLst>
        <a:scene3d>
          <a:camera prst="orthographicFront"/>
          <a:lightRig rig="flood" dir="t"/>
        </a:scene3d>
        <a:sp3d prstMaterial="softEdge">
          <a:bevelT w="114300" prst="artDeco"/>
          <a:bevelB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7150" h="38100" prst="artDeco"/>
          </a:sp3d>
        </a:bodyPr>
        <a:lstStyle/>
        <a:p>
          <a:pPr algn="ctr"/>
          <a:r>
            <a:rPr lang="en-US" sz="1100" b="1">
              <a:solidFill>
                <a:schemeClr val="bg2">
                  <a:lumMod val="25000"/>
                </a:schemeClr>
              </a:solidFill>
            </a:rPr>
            <a:t>You must be particulary careful if this is a revised report.  Be sure that the proper figure is displayed here.  If not,</a:t>
          </a:r>
          <a:r>
            <a:rPr lang="en-US" sz="1100" b="1" baseline="0">
              <a:solidFill>
                <a:schemeClr val="bg2">
                  <a:lumMod val="25000"/>
                </a:schemeClr>
              </a:solidFill>
            </a:rPr>
            <a:t> overwrite it.</a:t>
          </a:r>
          <a:r>
            <a:rPr lang="en-US" sz="1100">
              <a:solidFill>
                <a:schemeClr val="bg2">
                  <a:lumMod val="25000"/>
                </a:schemeClr>
              </a:solidFill>
            </a:rPr>
            <a:t> </a:t>
          </a:r>
        </a:p>
      </xdr:txBody>
    </xdr:sp>
    <xdr:clientData/>
  </xdr:twoCellAnchor>
  <xdr:twoCellAnchor editAs="oneCell">
    <xdr:from>
      <xdr:col>2</xdr:col>
      <xdr:colOff>188154</xdr:colOff>
      <xdr:row>136</xdr:row>
      <xdr:rowOff>63500</xdr:rowOff>
    </xdr:from>
    <xdr:to>
      <xdr:col>4</xdr:col>
      <xdr:colOff>530226</xdr:colOff>
      <xdr:row>144</xdr:row>
      <xdr:rowOff>15875</xdr:rowOff>
    </xdr:to>
    <xdr:pic>
      <xdr:nvPicPr>
        <xdr:cNvPr id="8" name="Picture 2" descr="ASAPgovLogo.gif">
          <a:hlinkClick xmlns:r="http://schemas.openxmlformats.org/officeDocument/2006/relationships" r:id="rId3"/>
          <a:extLst>
            <a:ext uri="{FF2B5EF4-FFF2-40B4-BE49-F238E27FC236}">
              <a16:creationId xmlns:a16="http://schemas.microsoft.com/office/drawing/2014/main" id="{00000000-0008-0000-1300-000008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10529" y="21201063"/>
          <a:ext cx="2008947" cy="1222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222251</xdr:colOff>
      <xdr:row>7</xdr:row>
      <xdr:rowOff>182563</xdr:rowOff>
    </xdr:from>
    <xdr:to>
      <xdr:col>11</xdr:col>
      <xdr:colOff>769939</xdr:colOff>
      <xdr:row>11</xdr:row>
      <xdr:rowOff>184468</xdr:rowOff>
    </xdr:to>
    <xdr:pic>
      <xdr:nvPicPr>
        <xdr:cNvPr id="9" name="Picture 8" descr="MCj04414240000[1]">
          <a:hlinkClick xmlns:r="http://schemas.openxmlformats.org/officeDocument/2006/relationships" r:id="rId1"/>
          <a:extLst>
            <a:ext uri="{FF2B5EF4-FFF2-40B4-BE49-F238E27FC236}">
              <a16:creationId xmlns:a16="http://schemas.microsoft.com/office/drawing/2014/main" id="{00000000-0008-0000-1300-000009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37376" y="1349376"/>
          <a:ext cx="547688" cy="52578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11</xdr:col>
      <xdr:colOff>71437</xdr:colOff>
      <xdr:row>149</xdr:row>
      <xdr:rowOff>39688</xdr:rowOff>
    </xdr:from>
    <xdr:to>
      <xdr:col>12</xdr:col>
      <xdr:colOff>402167</xdr:colOff>
      <xdr:row>157</xdr:row>
      <xdr:rowOff>39688</xdr:rowOff>
    </xdr:to>
    <xdr:pic>
      <xdr:nvPicPr>
        <xdr:cNvPr id="10" name="Picture 9" descr="MCj04414240000[1]">
          <a:hlinkClick xmlns:r="http://schemas.openxmlformats.org/officeDocument/2006/relationships" r:id="rId1"/>
          <a:extLst>
            <a:ext uri="{FF2B5EF4-FFF2-40B4-BE49-F238E27FC236}">
              <a16:creationId xmlns:a16="http://schemas.microsoft.com/office/drawing/2014/main" id="{00000000-0008-0000-1300-00000A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786562" y="23241001"/>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5</xdr:col>
      <xdr:colOff>0</xdr:colOff>
      <xdr:row>144</xdr:row>
      <xdr:rowOff>0</xdr:rowOff>
    </xdr:from>
    <xdr:to>
      <xdr:col>8</xdr:col>
      <xdr:colOff>21168</xdr:colOff>
      <xdr:row>152</xdr:row>
      <xdr:rowOff>0</xdr:rowOff>
    </xdr:to>
    <xdr:pic>
      <xdr:nvPicPr>
        <xdr:cNvPr id="13" name="Picture 12" descr="MCj04414240000[1]">
          <a:hlinkClick xmlns:r="http://schemas.openxmlformats.org/officeDocument/2006/relationships" r:id="rId1"/>
          <a:extLst>
            <a:ext uri="{FF2B5EF4-FFF2-40B4-BE49-F238E27FC236}">
              <a16:creationId xmlns:a16="http://schemas.microsoft.com/office/drawing/2014/main" id="{00000000-0008-0000-1300-00000D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548063" y="22407563"/>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142875</xdr:colOff>
      <xdr:row>7</xdr:row>
      <xdr:rowOff>47625</xdr:rowOff>
    </xdr:from>
    <xdr:to>
      <xdr:col>5</xdr:col>
      <xdr:colOff>219075</xdr:colOff>
      <xdr:row>7</xdr:row>
      <xdr:rowOff>142875</xdr:rowOff>
    </xdr:to>
    <xdr:sp macro="" textlink="">
      <xdr:nvSpPr>
        <xdr:cNvPr id="2" name="Rectangle 1">
          <a:extLst>
            <a:ext uri="{FF2B5EF4-FFF2-40B4-BE49-F238E27FC236}">
              <a16:creationId xmlns:a16="http://schemas.microsoft.com/office/drawing/2014/main" id="{00000000-0008-0000-1400-000002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7</xdr:row>
      <xdr:rowOff>57150</xdr:rowOff>
    </xdr:from>
    <xdr:to>
      <xdr:col>7</xdr:col>
      <xdr:colOff>219075</xdr:colOff>
      <xdr:row>7</xdr:row>
      <xdr:rowOff>152400</xdr:rowOff>
    </xdr:to>
    <xdr:sp macro="" textlink="">
      <xdr:nvSpPr>
        <xdr:cNvPr id="3" name="Rectangle 2">
          <a:extLst>
            <a:ext uri="{FF2B5EF4-FFF2-40B4-BE49-F238E27FC236}">
              <a16:creationId xmlns:a16="http://schemas.microsoft.com/office/drawing/2014/main" id="{00000000-0008-0000-1400-000003000000}"/>
            </a:ext>
          </a:extLst>
        </xdr:cNvPr>
        <xdr:cNvSpPr>
          <a:spLocks noChangeArrowheads="1"/>
        </xdr:cNvSpPr>
      </xdr:nvSpPr>
      <xdr:spPr bwMode="auto">
        <a:xfrm>
          <a:off x="4562475" y="1228725"/>
          <a:ext cx="76200" cy="95250"/>
        </a:xfrm>
        <a:prstGeom prst="rect">
          <a:avLst/>
        </a:prstGeom>
        <a:solidFill>
          <a:srgbClr val="FFFFFF"/>
        </a:solidFill>
        <a:ln w="9525">
          <a:solidFill>
            <a:srgbClr val="000000"/>
          </a:solidFill>
          <a:miter lim="800000"/>
          <a:headEnd/>
          <a:tailEnd/>
        </a:ln>
      </xdr:spPr>
    </xdr:sp>
    <xdr:clientData/>
  </xdr:twoCellAnchor>
  <xdr:twoCellAnchor>
    <xdr:from>
      <xdr:col>2</xdr:col>
      <xdr:colOff>361950</xdr:colOff>
      <xdr:row>26</xdr:row>
      <xdr:rowOff>114300</xdr:rowOff>
    </xdr:from>
    <xdr:to>
      <xdr:col>2</xdr:col>
      <xdr:colOff>533400</xdr:colOff>
      <xdr:row>26</xdr:row>
      <xdr:rowOff>114300</xdr:rowOff>
    </xdr:to>
    <xdr:sp macro="" textlink="">
      <xdr:nvSpPr>
        <xdr:cNvPr id="4" name="Line 3">
          <a:extLst>
            <a:ext uri="{FF2B5EF4-FFF2-40B4-BE49-F238E27FC236}">
              <a16:creationId xmlns:a16="http://schemas.microsoft.com/office/drawing/2014/main" id="{00000000-0008-0000-1400-000004000000}"/>
            </a:ext>
          </a:extLst>
        </xdr:cNvPr>
        <xdr:cNvSpPr>
          <a:spLocks noChangeShapeType="1"/>
        </xdr:cNvSpPr>
      </xdr:nvSpPr>
      <xdr:spPr bwMode="auto">
        <a:xfrm>
          <a:off x="1581150" y="3819525"/>
          <a:ext cx="1714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11</xdr:col>
      <xdr:colOff>695325</xdr:colOff>
      <xdr:row>39</xdr:row>
      <xdr:rowOff>171450</xdr:rowOff>
    </xdr:from>
    <xdr:to>
      <xdr:col>12</xdr:col>
      <xdr:colOff>114300</xdr:colOff>
      <xdr:row>42</xdr:row>
      <xdr:rowOff>76200</xdr:rowOff>
    </xdr:to>
    <xdr:pic>
      <xdr:nvPicPr>
        <xdr:cNvPr id="5" name="Picture 8" descr="MCj04414240000[1]">
          <a:hlinkClick xmlns:r="http://schemas.openxmlformats.org/officeDocument/2006/relationships" r:id="rId1"/>
          <a:extLst>
            <a:ext uri="{FF2B5EF4-FFF2-40B4-BE49-F238E27FC236}">
              <a16:creationId xmlns:a16="http://schemas.microsoft.com/office/drawing/2014/main" id="{00000000-0008-0000-14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00925" y="6000750"/>
          <a:ext cx="4095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188668</xdr:colOff>
      <xdr:row>28</xdr:row>
      <xdr:rowOff>160216</xdr:rowOff>
    </xdr:from>
    <xdr:to>
      <xdr:col>12</xdr:col>
      <xdr:colOff>582435</xdr:colOff>
      <xdr:row>38</xdr:row>
      <xdr:rowOff>126634</xdr:rowOff>
    </xdr:to>
    <xdr:sp macro="" textlink="">
      <xdr:nvSpPr>
        <xdr:cNvPr id="6" name="Rounded Rectangular Callout 5">
          <a:extLst>
            <a:ext uri="{FF2B5EF4-FFF2-40B4-BE49-F238E27FC236}">
              <a16:creationId xmlns:a16="http://schemas.microsoft.com/office/drawing/2014/main" id="{00000000-0008-0000-1400-000006000000}"/>
            </a:ext>
          </a:extLst>
        </xdr:cNvPr>
        <xdr:cNvSpPr/>
      </xdr:nvSpPr>
      <xdr:spPr>
        <a:xfrm>
          <a:off x="6894268" y="4084516"/>
          <a:ext cx="1384367" cy="1623768"/>
        </a:xfrm>
        <a:prstGeom prst="wedgeRoundRectCallout">
          <a:avLst>
            <a:gd name="adj1" fmla="val -53926"/>
            <a:gd name="adj2" fmla="val 60747"/>
            <a:gd name="adj3" fmla="val 16667"/>
          </a:avLst>
        </a:prstGeom>
        <a:solidFill>
          <a:srgbClr val="FFFFCC"/>
        </a:solidFill>
        <a:ln w="41275" cmpd="tri">
          <a:solidFill>
            <a:schemeClr val="bg2">
              <a:lumMod val="25000"/>
            </a:schemeClr>
          </a:solidFill>
        </a:ln>
        <a:effectLst>
          <a:outerShdw blurRad="76200" dir="18900000" sy="23000" kx="-1200000" algn="bl" rotWithShape="0">
            <a:prstClr val="black">
              <a:alpha val="20000"/>
            </a:prstClr>
          </a:outerShdw>
        </a:effectLst>
        <a:scene3d>
          <a:camera prst="orthographicFront"/>
          <a:lightRig rig="flood" dir="t"/>
        </a:scene3d>
        <a:sp3d prstMaterial="softEdge">
          <a:bevelT w="114300" prst="artDeco"/>
          <a:bevelB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7150" h="38100" prst="artDeco"/>
          </a:sp3d>
        </a:bodyPr>
        <a:lstStyle/>
        <a:p>
          <a:pPr algn="ctr"/>
          <a:r>
            <a:rPr lang="en-US" sz="1100" b="1">
              <a:solidFill>
                <a:schemeClr val="bg2">
                  <a:lumMod val="25000"/>
                </a:schemeClr>
              </a:solidFill>
            </a:rPr>
            <a:t>You must be particulary careful if this is a revised report.  Be sure that the proper figure is displayed here.  If not,</a:t>
          </a:r>
          <a:r>
            <a:rPr lang="en-US" sz="1100" b="1" baseline="0">
              <a:solidFill>
                <a:schemeClr val="bg2">
                  <a:lumMod val="25000"/>
                </a:schemeClr>
              </a:solidFill>
            </a:rPr>
            <a:t> overwrite it.</a:t>
          </a:r>
          <a:r>
            <a:rPr lang="en-US" sz="1100">
              <a:solidFill>
                <a:schemeClr val="bg2">
                  <a:lumMod val="25000"/>
                </a:schemeClr>
              </a:solidFill>
            </a:rPr>
            <a:t> </a:t>
          </a:r>
        </a:p>
      </xdr:txBody>
    </xdr:sp>
    <xdr:clientData/>
  </xdr:twoCellAnchor>
  <xdr:twoCellAnchor>
    <xdr:from>
      <xdr:col>5</xdr:col>
      <xdr:colOff>138112</xdr:colOff>
      <xdr:row>7</xdr:row>
      <xdr:rowOff>52387</xdr:rowOff>
    </xdr:from>
    <xdr:to>
      <xdr:col>5</xdr:col>
      <xdr:colOff>214312</xdr:colOff>
      <xdr:row>7</xdr:row>
      <xdr:rowOff>147637</xdr:rowOff>
    </xdr:to>
    <xdr:sp macro="" textlink="">
      <xdr:nvSpPr>
        <xdr:cNvPr id="7" name="Rectangle 5">
          <a:extLst>
            <a:ext uri="{FF2B5EF4-FFF2-40B4-BE49-F238E27FC236}">
              <a16:creationId xmlns:a16="http://schemas.microsoft.com/office/drawing/2014/main" id="{00000000-0008-0000-1400-000007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XX</a:t>
          </a:r>
        </a:p>
        <a:p>
          <a:pPr algn="ctr" rtl="0">
            <a:defRPr sz="1000"/>
          </a:pPr>
          <a:r>
            <a:rPr lang="en-US" sz="1200" b="1" i="0" u="none" strike="noStrike" baseline="0">
              <a:solidFill>
                <a:srgbClr val="000000"/>
              </a:solidFill>
              <a:latin typeface="Arial"/>
              <a:cs typeface="Arial"/>
            </a:rPr>
            <a:t>X</a:t>
          </a:r>
        </a:p>
        <a:p>
          <a:pPr algn="ctr" rtl="0">
            <a:defRPr sz="1000"/>
          </a:pPr>
          <a:endParaRPr lang="en-US" sz="1200" b="1" i="0" u="none" strike="noStrike" baseline="0">
            <a:solidFill>
              <a:srgbClr val="000000"/>
            </a:solidFill>
            <a:latin typeface="Arial"/>
            <a:cs typeface="Arial"/>
          </a:endParaRPr>
        </a:p>
      </xdr:txBody>
    </xdr:sp>
    <xdr:clientData/>
  </xdr:twoCellAnchor>
  <xdr:twoCellAnchor editAs="oneCell">
    <xdr:from>
      <xdr:col>2</xdr:col>
      <xdr:colOff>188154</xdr:colOff>
      <xdr:row>136</xdr:row>
      <xdr:rowOff>63500</xdr:rowOff>
    </xdr:from>
    <xdr:to>
      <xdr:col>4</xdr:col>
      <xdr:colOff>530226</xdr:colOff>
      <xdr:row>144</xdr:row>
      <xdr:rowOff>15875</xdr:rowOff>
    </xdr:to>
    <xdr:pic>
      <xdr:nvPicPr>
        <xdr:cNvPr id="9" name="Picture 2" descr="ASAPgovLogo.gif">
          <a:hlinkClick xmlns:r="http://schemas.openxmlformats.org/officeDocument/2006/relationships" r:id="rId3"/>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7354" y="21466175"/>
          <a:ext cx="2008947"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144</xdr:row>
      <xdr:rowOff>0</xdr:rowOff>
    </xdr:from>
    <xdr:to>
      <xdr:col>8</xdr:col>
      <xdr:colOff>21168</xdr:colOff>
      <xdr:row>152</xdr:row>
      <xdr:rowOff>0</xdr:rowOff>
    </xdr:to>
    <xdr:pic>
      <xdr:nvPicPr>
        <xdr:cNvPr id="11" name="Picture 10" descr="MCj04414240000[1]">
          <a:hlinkClick xmlns:r="http://schemas.openxmlformats.org/officeDocument/2006/relationships" r:id="rId1"/>
          <a:extLst>
            <a:ext uri="{FF2B5EF4-FFF2-40B4-BE49-F238E27FC236}">
              <a16:creationId xmlns:a16="http://schemas.microsoft.com/office/drawing/2014/main" id="{00000000-0008-0000-1400-00000B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548063" y="22407563"/>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11</xdr:col>
      <xdr:colOff>222251</xdr:colOff>
      <xdr:row>7</xdr:row>
      <xdr:rowOff>182563</xdr:rowOff>
    </xdr:from>
    <xdr:to>
      <xdr:col>11</xdr:col>
      <xdr:colOff>769939</xdr:colOff>
      <xdr:row>11</xdr:row>
      <xdr:rowOff>184468</xdr:rowOff>
    </xdr:to>
    <xdr:pic>
      <xdr:nvPicPr>
        <xdr:cNvPr id="13" name="Picture 12" descr="MCj04414240000[1]">
          <a:hlinkClick xmlns:r="http://schemas.openxmlformats.org/officeDocument/2006/relationships" r:id="rId1"/>
          <a:extLst>
            <a:ext uri="{FF2B5EF4-FFF2-40B4-BE49-F238E27FC236}">
              <a16:creationId xmlns:a16="http://schemas.microsoft.com/office/drawing/2014/main" id="{00000000-0008-0000-1400-00000D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27851" y="1354138"/>
          <a:ext cx="547688" cy="535305"/>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5</xdr:col>
      <xdr:colOff>142875</xdr:colOff>
      <xdr:row>7</xdr:row>
      <xdr:rowOff>47625</xdr:rowOff>
    </xdr:from>
    <xdr:to>
      <xdr:col>5</xdr:col>
      <xdr:colOff>219075</xdr:colOff>
      <xdr:row>7</xdr:row>
      <xdr:rowOff>142875</xdr:rowOff>
    </xdr:to>
    <xdr:sp macro="" textlink="">
      <xdr:nvSpPr>
        <xdr:cNvPr id="2" name="Rectangle 1">
          <a:extLst>
            <a:ext uri="{FF2B5EF4-FFF2-40B4-BE49-F238E27FC236}">
              <a16:creationId xmlns:a16="http://schemas.microsoft.com/office/drawing/2014/main" id="{00000000-0008-0000-1500-000002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7</xdr:row>
      <xdr:rowOff>57150</xdr:rowOff>
    </xdr:from>
    <xdr:to>
      <xdr:col>7</xdr:col>
      <xdr:colOff>219075</xdr:colOff>
      <xdr:row>7</xdr:row>
      <xdr:rowOff>152400</xdr:rowOff>
    </xdr:to>
    <xdr:sp macro="" textlink="">
      <xdr:nvSpPr>
        <xdr:cNvPr id="3" name="Rectangle 2">
          <a:extLst>
            <a:ext uri="{FF2B5EF4-FFF2-40B4-BE49-F238E27FC236}">
              <a16:creationId xmlns:a16="http://schemas.microsoft.com/office/drawing/2014/main" id="{00000000-0008-0000-1500-000003000000}"/>
            </a:ext>
          </a:extLst>
        </xdr:cNvPr>
        <xdr:cNvSpPr>
          <a:spLocks noChangeArrowheads="1"/>
        </xdr:cNvSpPr>
      </xdr:nvSpPr>
      <xdr:spPr bwMode="auto">
        <a:xfrm>
          <a:off x="4562475" y="1228725"/>
          <a:ext cx="76200" cy="95250"/>
        </a:xfrm>
        <a:prstGeom prst="rect">
          <a:avLst/>
        </a:prstGeom>
        <a:solidFill>
          <a:srgbClr val="FFFFFF"/>
        </a:solidFill>
        <a:ln w="9525">
          <a:solidFill>
            <a:srgbClr val="000000"/>
          </a:solidFill>
          <a:miter lim="800000"/>
          <a:headEnd/>
          <a:tailEnd/>
        </a:ln>
      </xdr:spPr>
    </xdr:sp>
    <xdr:clientData/>
  </xdr:twoCellAnchor>
  <xdr:twoCellAnchor>
    <xdr:from>
      <xdr:col>2</xdr:col>
      <xdr:colOff>361950</xdr:colOff>
      <xdr:row>26</xdr:row>
      <xdr:rowOff>114300</xdr:rowOff>
    </xdr:from>
    <xdr:to>
      <xdr:col>2</xdr:col>
      <xdr:colOff>533400</xdr:colOff>
      <xdr:row>26</xdr:row>
      <xdr:rowOff>114300</xdr:rowOff>
    </xdr:to>
    <xdr:sp macro="" textlink="">
      <xdr:nvSpPr>
        <xdr:cNvPr id="4" name="Line 3">
          <a:extLst>
            <a:ext uri="{FF2B5EF4-FFF2-40B4-BE49-F238E27FC236}">
              <a16:creationId xmlns:a16="http://schemas.microsoft.com/office/drawing/2014/main" id="{00000000-0008-0000-1500-000004000000}"/>
            </a:ext>
          </a:extLst>
        </xdr:cNvPr>
        <xdr:cNvSpPr>
          <a:spLocks noChangeShapeType="1"/>
        </xdr:cNvSpPr>
      </xdr:nvSpPr>
      <xdr:spPr bwMode="auto">
        <a:xfrm>
          <a:off x="1581150" y="3819525"/>
          <a:ext cx="1714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11</xdr:col>
      <xdr:colOff>657225</xdr:colOff>
      <xdr:row>39</xdr:row>
      <xdr:rowOff>161925</xdr:rowOff>
    </xdr:from>
    <xdr:to>
      <xdr:col>12</xdr:col>
      <xdr:colOff>76200</xdr:colOff>
      <xdr:row>42</xdr:row>
      <xdr:rowOff>66675</xdr:rowOff>
    </xdr:to>
    <xdr:pic>
      <xdr:nvPicPr>
        <xdr:cNvPr id="5" name="Picture 8" descr="MCj04414240000[1]">
          <a:hlinkClick xmlns:r="http://schemas.openxmlformats.org/officeDocument/2006/relationships" r:id="rId1"/>
          <a:extLst>
            <a:ext uri="{FF2B5EF4-FFF2-40B4-BE49-F238E27FC236}">
              <a16:creationId xmlns:a16="http://schemas.microsoft.com/office/drawing/2014/main" id="{00000000-0008-0000-15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62825" y="5991225"/>
          <a:ext cx="4095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180731</xdr:colOff>
      <xdr:row>29</xdr:row>
      <xdr:rowOff>10137</xdr:rowOff>
    </xdr:from>
    <xdr:to>
      <xdr:col>12</xdr:col>
      <xdr:colOff>574498</xdr:colOff>
      <xdr:row>38</xdr:row>
      <xdr:rowOff>167055</xdr:rowOff>
    </xdr:to>
    <xdr:sp macro="" textlink="">
      <xdr:nvSpPr>
        <xdr:cNvPr id="6" name="Rounded Rectangular Callout 5">
          <a:extLst>
            <a:ext uri="{FF2B5EF4-FFF2-40B4-BE49-F238E27FC236}">
              <a16:creationId xmlns:a16="http://schemas.microsoft.com/office/drawing/2014/main" id="{00000000-0008-0000-1500-000006000000}"/>
            </a:ext>
          </a:extLst>
        </xdr:cNvPr>
        <xdr:cNvSpPr/>
      </xdr:nvSpPr>
      <xdr:spPr>
        <a:xfrm>
          <a:off x="6895856" y="4105887"/>
          <a:ext cx="1385955" cy="1625356"/>
        </a:xfrm>
        <a:prstGeom prst="wedgeRoundRectCallout">
          <a:avLst>
            <a:gd name="adj1" fmla="val -53926"/>
            <a:gd name="adj2" fmla="val 60747"/>
            <a:gd name="adj3" fmla="val 16667"/>
          </a:avLst>
        </a:prstGeom>
        <a:solidFill>
          <a:srgbClr val="FFFFCC"/>
        </a:solidFill>
        <a:ln w="41275" cmpd="tri">
          <a:solidFill>
            <a:schemeClr val="bg2">
              <a:lumMod val="25000"/>
            </a:schemeClr>
          </a:solidFill>
        </a:ln>
        <a:effectLst>
          <a:outerShdw blurRad="76200" dir="18900000" sy="23000" kx="-1200000" algn="bl" rotWithShape="0">
            <a:prstClr val="black">
              <a:alpha val="20000"/>
            </a:prstClr>
          </a:outerShdw>
        </a:effectLst>
        <a:scene3d>
          <a:camera prst="orthographicFront"/>
          <a:lightRig rig="flood" dir="t"/>
        </a:scene3d>
        <a:sp3d prstMaterial="softEdge">
          <a:bevelT w="114300" prst="artDeco"/>
          <a:bevelB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7150" h="38100" prst="artDeco"/>
          </a:sp3d>
        </a:bodyPr>
        <a:lstStyle/>
        <a:p>
          <a:pPr algn="ctr"/>
          <a:r>
            <a:rPr lang="en-US" sz="1100" b="1">
              <a:solidFill>
                <a:schemeClr val="bg2">
                  <a:lumMod val="25000"/>
                </a:schemeClr>
              </a:solidFill>
            </a:rPr>
            <a:t>You must be particulary careful if this is a revised report.  Be sure that the proper figure is displayed here.  If not,</a:t>
          </a:r>
          <a:r>
            <a:rPr lang="en-US" sz="1100" b="1" baseline="0">
              <a:solidFill>
                <a:schemeClr val="bg2">
                  <a:lumMod val="25000"/>
                </a:schemeClr>
              </a:solidFill>
            </a:rPr>
            <a:t> overwrite it.</a:t>
          </a:r>
          <a:r>
            <a:rPr lang="en-US" sz="1100">
              <a:solidFill>
                <a:schemeClr val="bg2">
                  <a:lumMod val="25000"/>
                </a:schemeClr>
              </a:solidFill>
            </a:rPr>
            <a:t> </a:t>
          </a:r>
        </a:p>
      </xdr:txBody>
    </xdr:sp>
    <xdr:clientData/>
  </xdr:twoCellAnchor>
  <xdr:twoCellAnchor>
    <xdr:from>
      <xdr:col>5</xdr:col>
      <xdr:colOff>142875</xdr:colOff>
      <xdr:row>7</xdr:row>
      <xdr:rowOff>47625</xdr:rowOff>
    </xdr:from>
    <xdr:to>
      <xdr:col>5</xdr:col>
      <xdr:colOff>219075</xdr:colOff>
      <xdr:row>7</xdr:row>
      <xdr:rowOff>142875</xdr:rowOff>
    </xdr:to>
    <xdr:sp macro="" textlink="">
      <xdr:nvSpPr>
        <xdr:cNvPr id="7" name="Rectangle 5">
          <a:extLst>
            <a:ext uri="{FF2B5EF4-FFF2-40B4-BE49-F238E27FC236}">
              <a16:creationId xmlns:a16="http://schemas.microsoft.com/office/drawing/2014/main" id="{00000000-0008-0000-1500-000007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XX</a:t>
          </a:r>
        </a:p>
        <a:p>
          <a:pPr algn="ctr" rtl="0">
            <a:defRPr sz="1000"/>
          </a:pPr>
          <a:r>
            <a:rPr lang="en-US" sz="1200" b="1" i="0" u="none" strike="noStrike" baseline="0">
              <a:solidFill>
                <a:srgbClr val="000000"/>
              </a:solidFill>
              <a:latin typeface="Arial"/>
              <a:cs typeface="Arial"/>
            </a:rPr>
            <a:t>X</a:t>
          </a:r>
        </a:p>
        <a:p>
          <a:pPr algn="ctr" rtl="0">
            <a:defRPr sz="1000"/>
          </a:pPr>
          <a:endParaRPr lang="en-US" sz="1200" b="1" i="0" u="none" strike="noStrike" baseline="0">
            <a:solidFill>
              <a:srgbClr val="000000"/>
            </a:solidFill>
            <a:latin typeface="Arial"/>
            <a:cs typeface="Arial"/>
          </a:endParaRPr>
        </a:p>
      </xdr:txBody>
    </xdr:sp>
    <xdr:clientData/>
  </xdr:twoCellAnchor>
  <xdr:twoCellAnchor editAs="oneCell">
    <xdr:from>
      <xdr:col>2</xdr:col>
      <xdr:colOff>188154</xdr:colOff>
      <xdr:row>136</xdr:row>
      <xdr:rowOff>63500</xdr:rowOff>
    </xdr:from>
    <xdr:to>
      <xdr:col>4</xdr:col>
      <xdr:colOff>530226</xdr:colOff>
      <xdr:row>144</xdr:row>
      <xdr:rowOff>15875</xdr:rowOff>
    </xdr:to>
    <xdr:pic>
      <xdr:nvPicPr>
        <xdr:cNvPr id="12" name="Picture 2" descr="ASAPgovLogo.gif">
          <a:hlinkClick xmlns:r="http://schemas.openxmlformats.org/officeDocument/2006/relationships" r:id="rId3"/>
          <a:extLst>
            <a:ext uri="{FF2B5EF4-FFF2-40B4-BE49-F238E27FC236}">
              <a16:creationId xmlns:a16="http://schemas.microsoft.com/office/drawing/2014/main" id="{00000000-0008-0000-1500-00000C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7354" y="21466175"/>
          <a:ext cx="2008947"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144</xdr:row>
      <xdr:rowOff>0</xdr:rowOff>
    </xdr:from>
    <xdr:to>
      <xdr:col>8</xdr:col>
      <xdr:colOff>21168</xdr:colOff>
      <xdr:row>152</xdr:row>
      <xdr:rowOff>0</xdr:rowOff>
    </xdr:to>
    <xdr:pic>
      <xdr:nvPicPr>
        <xdr:cNvPr id="10" name="Picture 9" descr="MCj04414240000[1]">
          <a:hlinkClick xmlns:r="http://schemas.openxmlformats.org/officeDocument/2006/relationships" r:id="rId1"/>
          <a:extLst>
            <a:ext uri="{FF2B5EF4-FFF2-40B4-BE49-F238E27FC236}">
              <a16:creationId xmlns:a16="http://schemas.microsoft.com/office/drawing/2014/main" id="{00000000-0008-0000-1500-00000A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548063" y="22407563"/>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11</xdr:col>
      <xdr:colOff>222251</xdr:colOff>
      <xdr:row>7</xdr:row>
      <xdr:rowOff>182563</xdr:rowOff>
    </xdr:from>
    <xdr:to>
      <xdr:col>11</xdr:col>
      <xdr:colOff>769939</xdr:colOff>
      <xdr:row>11</xdr:row>
      <xdr:rowOff>184468</xdr:rowOff>
    </xdr:to>
    <xdr:pic>
      <xdr:nvPicPr>
        <xdr:cNvPr id="13" name="Picture 12" descr="MCj04414240000[1]">
          <a:hlinkClick xmlns:r="http://schemas.openxmlformats.org/officeDocument/2006/relationships" r:id="rId1"/>
          <a:extLst>
            <a:ext uri="{FF2B5EF4-FFF2-40B4-BE49-F238E27FC236}">
              <a16:creationId xmlns:a16="http://schemas.microsoft.com/office/drawing/2014/main" id="{00000000-0008-0000-1500-00000D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27851" y="1354138"/>
          <a:ext cx="547688" cy="535305"/>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142875</xdr:colOff>
      <xdr:row>7</xdr:row>
      <xdr:rowOff>47625</xdr:rowOff>
    </xdr:from>
    <xdr:to>
      <xdr:col>5</xdr:col>
      <xdr:colOff>219075</xdr:colOff>
      <xdr:row>7</xdr:row>
      <xdr:rowOff>142875</xdr:rowOff>
    </xdr:to>
    <xdr:sp macro="" textlink="">
      <xdr:nvSpPr>
        <xdr:cNvPr id="2" name="Rectangle 1">
          <a:extLst>
            <a:ext uri="{FF2B5EF4-FFF2-40B4-BE49-F238E27FC236}">
              <a16:creationId xmlns:a16="http://schemas.microsoft.com/office/drawing/2014/main" id="{00000000-0008-0000-1600-000002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7</xdr:row>
      <xdr:rowOff>57150</xdr:rowOff>
    </xdr:from>
    <xdr:to>
      <xdr:col>7</xdr:col>
      <xdr:colOff>219075</xdr:colOff>
      <xdr:row>7</xdr:row>
      <xdr:rowOff>152400</xdr:rowOff>
    </xdr:to>
    <xdr:sp macro="" textlink="">
      <xdr:nvSpPr>
        <xdr:cNvPr id="3" name="Rectangle 2">
          <a:extLst>
            <a:ext uri="{FF2B5EF4-FFF2-40B4-BE49-F238E27FC236}">
              <a16:creationId xmlns:a16="http://schemas.microsoft.com/office/drawing/2014/main" id="{00000000-0008-0000-1600-000003000000}"/>
            </a:ext>
          </a:extLst>
        </xdr:cNvPr>
        <xdr:cNvSpPr>
          <a:spLocks noChangeArrowheads="1"/>
        </xdr:cNvSpPr>
      </xdr:nvSpPr>
      <xdr:spPr bwMode="auto">
        <a:xfrm>
          <a:off x="4562475" y="1228725"/>
          <a:ext cx="76200" cy="95250"/>
        </a:xfrm>
        <a:prstGeom prst="rect">
          <a:avLst/>
        </a:prstGeom>
        <a:solidFill>
          <a:srgbClr val="FFFFFF"/>
        </a:solidFill>
        <a:ln w="9525">
          <a:solidFill>
            <a:srgbClr val="000000"/>
          </a:solidFill>
          <a:miter lim="800000"/>
          <a:headEnd/>
          <a:tailEnd/>
        </a:ln>
      </xdr:spPr>
    </xdr:sp>
    <xdr:clientData/>
  </xdr:twoCellAnchor>
  <xdr:twoCellAnchor>
    <xdr:from>
      <xdr:col>2</xdr:col>
      <xdr:colOff>361950</xdr:colOff>
      <xdr:row>26</xdr:row>
      <xdr:rowOff>114300</xdr:rowOff>
    </xdr:from>
    <xdr:to>
      <xdr:col>2</xdr:col>
      <xdr:colOff>533400</xdr:colOff>
      <xdr:row>26</xdr:row>
      <xdr:rowOff>114300</xdr:rowOff>
    </xdr:to>
    <xdr:sp macro="" textlink="">
      <xdr:nvSpPr>
        <xdr:cNvPr id="4" name="Line 3">
          <a:extLst>
            <a:ext uri="{FF2B5EF4-FFF2-40B4-BE49-F238E27FC236}">
              <a16:creationId xmlns:a16="http://schemas.microsoft.com/office/drawing/2014/main" id="{00000000-0008-0000-1600-000004000000}"/>
            </a:ext>
          </a:extLst>
        </xdr:cNvPr>
        <xdr:cNvSpPr>
          <a:spLocks noChangeShapeType="1"/>
        </xdr:cNvSpPr>
      </xdr:nvSpPr>
      <xdr:spPr bwMode="auto">
        <a:xfrm>
          <a:off x="1581150" y="3819525"/>
          <a:ext cx="1714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11</xdr:col>
      <xdr:colOff>628650</xdr:colOff>
      <xdr:row>39</xdr:row>
      <xdr:rowOff>180975</xdr:rowOff>
    </xdr:from>
    <xdr:to>
      <xdr:col>12</xdr:col>
      <xdr:colOff>47625</xdr:colOff>
      <xdr:row>42</xdr:row>
      <xdr:rowOff>76200</xdr:rowOff>
    </xdr:to>
    <xdr:pic>
      <xdr:nvPicPr>
        <xdr:cNvPr id="5" name="Picture 8" descr="MCj04414240000[1]">
          <a:hlinkClick xmlns:r="http://schemas.openxmlformats.org/officeDocument/2006/relationships" r:id="rId1"/>
          <a:extLst>
            <a:ext uri="{FF2B5EF4-FFF2-40B4-BE49-F238E27FC236}">
              <a16:creationId xmlns:a16="http://schemas.microsoft.com/office/drawing/2014/main" id="{00000000-0008-0000-16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34250" y="6010275"/>
          <a:ext cx="4095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188668</xdr:colOff>
      <xdr:row>29</xdr:row>
      <xdr:rowOff>1222</xdr:rowOff>
    </xdr:from>
    <xdr:to>
      <xdr:col>12</xdr:col>
      <xdr:colOff>582435</xdr:colOff>
      <xdr:row>38</xdr:row>
      <xdr:rowOff>158140</xdr:rowOff>
    </xdr:to>
    <xdr:sp macro="" textlink="">
      <xdr:nvSpPr>
        <xdr:cNvPr id="6" name="Rounded Rectangular Callout 5">
          <a:extLst>
            <a:ext uri="{FF2B5EF4-FFF2-40B4-BE49-F238E27FC236}">
              <a16:creationId xmlns:a16="http://schemas.microsoft.com/office/drawing/2014/main" id="{00000000-0008-0000-1600-000006000000}"/>
            </a:ext>
          </a:extLst>
        </xdr:cNvPr>
        <xdr:cNvSpPr/>
      </xdr:nvSpPr>
      <xdr:spPr>
        <a:xfrm>
          <a:off x="6894268" y="4116022"/>
          <a:ext cx="1384367" cy="1623768"/>
        </a:xfrm>
        <a:prstGeom prst="wedgeRoundRectCallout">
          <a:avLst>
            <a:gd name="adj1" fmla="val -53926"/>
            <a:gd name="adj2" fmla="val 60747"/>
            <a:gd name="adj3" fmla="val 16667"/>
          </a:avLst>
        </a:prstGeom>
        <a:solidFill>
          <a:srgbClr val="FFFFCC"/>
        </a:solidFill>
        <a:ln w="41275" cmpd="tri">
          <a:solidFill>
            <a:schemeClr val="bg2">
              <a:lumMod val="25000"/>
            </a:schemeClr>
          </a:solidFill>
        </a:ln>
        <a:effectLst>
          <a:outerShdw blurRad="76200" dir="18900000" sy="23000" kx="-1200000" algn="bl" rotWithShape="0">
            <a:prstClr val="black">
              <a:alpha val="20000"/>
            </a:prstClr>
          </a:outerShdw>
        </a:effectLst>
        <a:scene3d>
          <a:camera prst="orthographicFront"/>
          <a:lightRig rig="flood" dir="t"/>
        </a:scene3d>
        <a:sp3d prstMaterial="softEdge">
          <a:bevelT w="114300" prst="artDeco"/>
          <a:bevelB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7150" h="38100" prst="artDeco"/>
          </a:sp3d>
        </a:bodyPr>
        <a:lstStyle/>
        <a:p>
          <a:pPr algn="ctr"/>
          <a:r>
            <a:rPr lang="en-US" sz="1100" b="1">
              <a:solidFill>
                <a:schemeClr val="bg2">
                  <a:lumMod val="25000"/>
                </a:schemeClr>
              </a:solidFill>
            </a:rPr>
            <a:t>You must be particulary careful if this is a revised report.  Be sure that the proper figure is displayed here.  If not,</a:t>
          </a:r>
          <a:r>
            <a:rPr lang="en-US" sz="1100" b="1" baseline="0">
              <a:solidFill>
                <a:schemeClr val="bg2">
                  <a:lumMod val="25000"/>
                </a:schemeClr>
              </a:solidFill>
            </a:rPr>
            <a:t> overwrite it.</a:t>
          </a:r>
          <a:r>
            <a:rPr lang="en-US" sz="1100">
              <a:solidFill>
                <a:schemeClr val="bg2">
                  <a:lumMod val="25000"/>
                </a:schemeClr>
              </a:solidFill>
            </a:rPr>
            <a:t> </a:t>
          </a:r>
        </a:p>
      </xdr:txBody>
    </xdr:sp>
    <xdr:clientData/>
  </xdr:twoCellAnchor>
  <xdr:twoCellAnchor>
    <xdr:from>
      <xdr:col>5</xdr:col>
      <xdr:colOff>142875</xdr:colOff>
      <xdr:row>7</xdr:row>
      <xdr:rowOff>47625</xdr:rowOff>
    </xdr:from>
    <xdr:to>
      <xdr:col>5</xdr:col>
      <xdr:colOff>219075</xdr:colOff>
      <xdr:row>7</xdr:row>
      <xdr:rowOff>142875</xdr:rowOff>
    </xdr:to>
    <xdr:sp macro="" textlink="">
      <xdr:nvSpPr>
        <xdr:cNvPr id="7" name="Rectangle 5">
          <a:extLst>
            <a:ext uri="{FF2B5EF4-FFF2-40B4-BE49-F238E27FC236}">
              <a16:creationId xmlns:a16="http://schemas.microsoft.com/office/drawing/2014/main" id="{00000000-0008-0000-1600-000007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XX</a:t>
          </a:r>
        </a:p>
        <a:p>
          <a:pPr algn="ctr" rtl="0">
            <a:defRPr sz="1000"/>
          </a:pPr>
          <a:r>
            <a:rPr lang="en-US" sz="1200" b="1" i="0" u="none" strike="noStrike" baseline="0">
              <a:solidFill>
                <a:srgbClr val="000000"/>
              </a:solidFill>
              <a:latin typeface="Arial"/>
              <a:cs typeface="Arial"/>
            </a:rPr>
            <a:t>X</a:t>
          </a:r>
        </a:p>
        <a:p>
          <a:pPr algn="ctr" rtl="0">
            <a:defRPr sz="1000"/>
          </a:pPr>
          <a:endParaRPr lang="en-US" sz="1200" b="1" i="0" u="none" strike="noStrike" baseline="0">
            <a:solidFill>
              <a:srgbClr val="000000"/>
            </a:solidFill>
            <a:latin typeface="Arial"/>
            <a:cs typeface="Arial"/>
          </a:endParaRPr>
        </a:p>
      </xdr:txBody>
    </xdr:sp>
    <xdr:clientData/>
  </xdr:twoCellAnchor>
  <xdr:twoCellAnchor editAs="oneCell">
    <xdr:from>
      <xdr:col>2</xdr:col>
      <xdr:colOff>188154</xdr:colOff>
      <xdr:row>136</xdr:row>
      <xdr:rowOff>63500</xdr:rowOff>
    </xdr:from>
    <xdr:to>
      <xdr:col>4</xdr:col>
      <xdr:colOff>530226</xdr:colOff>
      <xdr:row>144</xdr:row>
      <xdr:rowOff>15875</xdr:rowOff>
    </xdr:to>
    <xdr:pic>
      <xdr:nvPicPr>
        <xdr:cNvPr id="12" name="Picture 2" descr="ASAPgovLogo.gif">
          <a:hlinkClick xmlns:r="http://schemas.openxmlformats.org/officeDocument/2006/relationships" r:id="rId3"/>
          <a:extLst>
            <a:ext uri="{FF2B5EF4-FFF2-40B4-BE49-F238E27FC236}">
              <a16:creationId xmlns:a16="http://schemas.microsoft.com/office/drawing/2014/main" id="{00000000-0008-0000-1600-00000C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7354" y="21466175"/>
          <a:ext cx="2008947"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144</xdr:row>
      <xdr:rowOff>0</xdr:rowOff>
    </xdr:from>
    <xdr:to>
      <xdr:col>8</xdr:col>
      <xdr:colOff>21168</xdr:colOff>
      <xdr:row>152</xdr:row>
      <xdr:rowOff>0</xdr:rowOff>
    </xdr:to>
    <xdr:pic>
      <xdr:nvPicPr>
        <xdr:cNvPr id="10" name="Picture 9" descr="MCj04414240000[1]">
          <a:hlinkClick xmlns:r="http://schemas.openxmlformats.org/officeDocument/2006/relationships" r:id="rId1"/>
          <a:extLst>
            <a:ext uri="{FF2B5EF4-FFF2-40B4-BE49-F238E27FC236}">
              <a16:creationId xmlns:a16="http://schemas.microsoft.com/office/drawing/2014/main" id="{00000000-0008-0000-1600-00000A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548063" y="22407563"/>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11</xdr:col>
      <xdr:colOff>222251</xdr:colOff>
      <xdr:row>7</xdr:row>
      <xdr:rowOff>182563</xdr:rowOff>
    </xdr:from>
    <xdr:to>
      <xdr:col>11</xdr:col>
      <xdr:colOff>769939</xdr:colOff>
      <xdr:row>11</xdr:row>
      <xdr:rowOff>184468</xdr:rowOff>
    </xdr:to>
    <xdr:pic>
      <xdr:nvPicPr>
        <xdr:cNvPr id="13" name="Picture 12" descr="MCj04414240000[1]">
          <a:hlinkClick xmlns:r="http://schemas.openxmlformats.org/officeDocument/2006/relationships" r:id="rId1"/>
          <a:extLst>
            <a:ext uri="{FF2B5EF4-FFF2-40B4-BE49-F238E27FC236}">
              <a16:creationId xmlns:a16="http://schemas.microsoft.com/office/drawing/2014/main" id="{00000000-0008-0000-1600-00000D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27851" y="1354138"/>
          <a:ext cx="547688" cy="535305"/>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5</xdr:col>
      <xdr:colOff>142875</xdr:colOff>
      <xdr:row>7</xdr:row>
      <xdr:rowOff>47625</xdr:rowOff>
    </xdr:from>
    <xdr:to>
      <xdr:col>5</xdr:col>
      <xdr:colOff>219075</xdr:colOff>
      <xdr:row>7</xdr:row>
      <xdr:rowOff>142875</xdr:rowOff>
    </xdr:to>
    <xdr:sp macro="" textlink="">
      <xdr:nvSpPr>
        <xdr:cNvPr id="2" name="Rectangle 1">
          <a:extLst>
            <a:ext uri="{FF2B5EF4-FFF2-40B4-BE49-F238E27FC236}">
              <a16:creationId xmlns:a16="http://schemas.microsoft.com/office/drawing/2014/main" id="{00000000-0008-0000-1700-000002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7</xdr:row>
      <xdr:rowOff>57150</xdr:rowOff>
    </xdr:from>
    <xdr:to>
      <xdr:col>7</xdr:col>
      <xdr:colOff>219075</xdr:colOff>
      <xdr:row>7</xdr:row>
      <xdr:rowOff>152400</xdr:rowOff>
    </xdr:to>
    <xdr:sp macro="" textlink="">
      <xdr:nvSpPr>
        <xdr:cNvPr id="3" name="Rectangle 2">
          <a:extLst>
            <a:ext uri="{FF2B5EF4-FFF2-40B4-BE49-F238E27FC236}">
              <a16:creationId xmlns:a16="http://schemas.microsoft.com/office/drawing/2014/main" id="{00000000-0008-0000-1700-000003000000}"/>
            </a:ext>
          </a:extLst>
        </xdr:cNvPr>
        <xdr:cNvSpPr>
          <a:spLocks noChangeArrowheads="1"/>
        </xdr:cNvSpPr>
      </xdr:nvSpPr>
      <xdr:spPr bwMode="auto">
        <a:xfrm>
          <a:off x="4562475" y="1228725"/>
          <a:ext cx="76200" cy="95250"/>
        </a:xfrm>
        <a:prstGeom prst="rect">
          <a:avLst/>
        </a:prstGeom>
        <a:solidFill>
          <a:srgbClr val="FFFFFF"/>
        </a:solidFill>
        <a:ln w="9525">
          <a:solidFill>
            <a:srgbClr val="000000"/>
          </a:solidFill>
          <a:miter lim="800000"/>
          <a:headEnd/>
          <a:tailEnd/>
        </a:ln>
      </xdr:spPr>
    </xdr:sp>
    <xdr:clientData/>
  </xdr:twoCellAnchor>
  <xdr:twoCellAnchor>
    <xdr:from>
      <xdr:col>2</xdr:col>
      <xdr:colOff>361950</xdr:colOff>
      <xdr:row>26</xdr:row>
      <xdr:rowOff>114300</xdr:rowOff>
    </xdr:from>
    <xdr:to>
      <xdr:col>2</xdr:col>
      <xdr:colOff>533400</xdr:colOff>
      <xdr:row>26</xdr:row>
      <xdr:rowOff>114300</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1581150" y="3819525"/>
          <a:ext cx="1714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11</xdr:col>
      <xdr:colOff>628650</xdr:colOff>
      <xdr:row>39</xdr:row>
      <xdr:rowOff>180975</xdr:rowOff>
    </xdr:from>
    <xdr:to>
      <xdr:col>12</xdr:col>
      <xdr:colOff>47625</xdr:colOff>
      <xdr:row>42</xdr:row>
      <xdr:rowOff>76200</xdr:rowOff>
    </xdr:to>
    <xdr:pic>
      <xdr:nvPicPr>
        <xdr:cNvPr id="5" name="Picture 8" descr="MCj04414240000[1]">
          <a:hlinkClick xmlns:r="http://schemas.openxmlformats.org/officeDocument/2006/relationships" r:id="rId1"/>
          <a:extLst>
            <a:ext uri="{FF2B5EF4-FFF2-40B4-BE49-F238E27FC236}">
              <a16:creationId xmlns:a16="http://schemas.microsoft.com/office/drawing/2014/main" id="{00000000-0008-0000-17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34250" y="6010275"/>
          <a:ext cx="4095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188668</xdr:colOff>
      <xdr:row>29</xdr:row>
      <xdr:rowOff>1222</xdr:rowOff>
    </xdr:from>
    <xdr:to>
      <xdr:col>12</xdr:col>
      <xdr:colOff>582435</xdr:colOff>
      <xdr:row>38</xdr:row>
      <xdr:rowOff>158140</xdr:rowOff>
    </xdr:to>
    <xdr:sp macro="" textlink="">
      <xdr:nvSpPr>
        <xdr:cNvPr id="6" name="Rounded Rectangular Callout 5">
          <a:extLst>
            <a:ext uri="{FF2B5EF4-FFF2-40B4-BE49-F238E27FC236}">
              <a16:creationId xmlns:a16="http://schemas.microsoft.com/office/drawing/2014/main" id="{00000000-0008-0000-1700-000006000000}"/>
            </a:ext>
          </a:extLst>
        </xdr:cNvPr>
        <xdr:cNvSpPr/>
      </xdr:nvSpPr>
      <xdr:spPr>
        <a:xfrm>
          <a:off x="6894268" y="4116022"/>
          <a:ext cx="1384367" cy="1623768"/>
        </a:xfrm>
        <a:prstGeom prst="wedgeRoundRectCallout">
          <a:avLst>
            <a:gd name="adj1" fmla="val -53926"/>
            <a:gd name="adj2" fmla="val 60747"/>
            <a:gd name="adj3" fmla="val 16667"/>
          </a:avLst>
        </a:prstGeom>
        <a:solidFill>
          <a:srgbClr val="FFFFCC"/>
        </a:solidFill>
        <a:ln w="41275" cmpd="tri">
          <a:solidFill>
            <a:schemeClr val="bg2">
              <a:lumMod val="25000"/>
            </a:schemeClr>
          </a:solidFill>
        </a:ln>
        <a:effectLst>
          <a:outerShdw blurRad="76200" dir="18900000" sy="23000" kx="-1200000" algn="bl" rotWithShape="0">
            <a:prstClr val="black">
              <a:alpha val="20000"/>
            </a:prstClr>
          </a:outerShdw>
        </a:effectLst>
        <a:scene3d>
          <a:camera prst="orthographicFront"/>
          <a:lightRig rig="flood" dir="t"/>
        </a:scene3d>
        <a:sp3d prstMaterial="softEdge">
          <a:bevelT w="114300" prst="artDeco"/>
          <a:bevelB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7150" h="38100" prst="artDeco"/>
          </a:sp3d>
        </a:bodyPr>
        <a:lstStyle/>
        <a:p>
          <a:pPr algn="ctr"/>
          <a:r>
            <a:rPr lang="en-US" sz="1100" b="1">
              <a:solidFill>
                <a:schemeClr val="bg2">
                  <a:lumMod val="25000"/>
                </a:schemeClr>
              </a:solidFill>
            </a:rPr>
            <a:t>You must be particulary careful if this is a revised report.  Be sure that the proper figure is displayed here.  If not,</a:t>
          </a:r>
          <a:r>
            <a:rPr lang="en-US" sz="1100" b="1" baseline="0">
              <a:solidFill>
                <a:schemeClr val="bg2">
                  <a:lumMod val="25000"/>
                </a:schemeClr>
              </a:solidFill>
            </a:rPr>
            <a:t> overwrite it.</a:t>
          </a:r>
          <a:r>
            <a:rPr lang="en-US" sz="1100">
              <a:solidFill>
                <a:schemeClr val="bg2">
                  <a:lumMod val="25000"/>
                </a:schemeClr>
              </a:solidFill>
            </a:rPr>
            <a:t> </a:t>
          </a:r>
        </a:p>
      </xdr:txBody>
    </xdr:sp>
    <xdr:clientData/>
  </xdr:twoCellAnchor>
  <xdr:twoCellAnchor>
    <xdr:from>
      <xdr:col>5</xdr:col>
      <xdr:colOff>142875</xdr:colOff>
      <xdr:row>7</xdr:row>
      <xdr:rowOff>47625</xdr:rowOff>
    </xdr:from>
    <xdr:to>
      <xdr:col>5</xdr:col>
      <xdr:colOff>219075</xdr:colOff>
      <xdr:row>7</xdr:row>
      <xdr:rowOff>142875</xdr:rowOff>
    </xdr:to>
    <xdr:sp macro="" textlink="">
      <xdr:nvSpPr>
        <xdr:cNvPr id="7" name="Rectangle 5">
          <a:extLst>
            <a:ext uri="{FF2B5EF4-FFF2-40B4-BE49-F238E27FC236}">
              <a16:creationId xmlns:a16="http://schemas.microsoft.com/office/drawing/2014/main" id="{00000000-0008-0000-1700-000007000000}"/>
            </a:ext>
          </a:extLst>
        </xdr:cNvPr>
        <xdr:cNvSpPr>
          <a:spLocks noChangeArrowheads="1"/>
        </xdr:cNvSpPr>
      </xdr:nvSpPr>
      <xdr:spPr bwMode="auto">
        <a:xfrm>
          <a:off x="3686175" y="1219200"/>
          <a:ext cx="76200" cy="95250"/>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n-US" sz="1200" b="1" i="0" u="none" strike="noStrike" baseline="0">
              <a:solidFill>
                <a:srgbClr val="000000"/>
              </a:solidFill>
              <a:latin typeface="Arial"/>
              <a:cs typeface="Arial"/>
            </a:rPr>
            <a:t>XX</a:t>
          </a:r>
        </a:p>
        <a:p>
          <a:pPr algn="ctr" rtl="0">
            <a:defRPr sz="1000"/>
          </a:pPr>
          <a:r>
            <a:rPr lang="en-US" sz="1200" b="1" i="0" u="none" strike="noStrike" baseline="0">
              <a:solidFill>
                <a:srgbClr val="000000"/>
              </a:solidFill>
              <a:latin typeface="Arial"/>
              <a:cs typeface="Arial"/>
            </a:rPr>
            <a:t>X</a:t>
          </a:r>
        </a:p>
        <a:p>
          <a:pPr algn="ctr" rtl="0">
            <a:defRPr sz="1000"/>
          </a:pPr>
          <a:endParaRPr lang="en-US" sz="1200" b="1" i="0" u="none" strike="noStrike" baseline="0">
            <a:solidFill>
              <a:srgbClr val="000000"/>
            </a:solidFill>
            <a:latin typeface="Arial"/>
            <a:cs typeface="Arial"/>
          </a:endParaRPr>
        </a:p>
      </xdr:txBody>
    </xdr:sp>
    <xdr:clientData/>
  </xdr:twoCellAnchor>
  <xdr:twoCellAnchor editAs="oneCell">
    <xdr:from>
      <xdr:col>2</xdr:col>
      <xdr:colOff>188154</xdr:colOff>
      <xdr:row>136</xdr:row>
      <xdr:rowOff>63500</xdr:rowOff>
    </xdr:from>
    <xdr:to>
      <xdr:col>4</xdr:col>
      <xdr:colOff>530226</xdr:colOff>
      <xdr:row>144</xdr:row>
      <xdr:rowOff>15875</xdr:rowOff>
    </xdr:to>
    <xdr:pic>
      <xdr:nvPicPr>
        <xdr:cNvPr id="12" name="Picture 2" descr="ASAPgovLogo.gif">
          <a:hlinkClick xmlns:r="http://schemas.openxmlformats.org/officeDocument/2006/relationships" r:id="rId3"/>
          <a:extLst>
            <a:ext uri="{FF2B5EF4-FFF2-40B4-BE49-F238E27FC236}">
              <a16:creationId xmlns:a16="http://schemas.microsoft.com/office/drawing/2014/main" id="{00000000-0008-0000-1700-00000C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7354" y="21466175"/>
          <a:ext cx="2008947"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144</xdr:row>
      <xdr:rowOff>0</xdr:rowOff>
    </xdr:from>
    <xdr:to>
      <xdr:col>8</xdr:col>
      <xdr:colOff>21168</xdr:colOff>
      <xdr:row>152</xdr:row>
      <xdr:rowOff>0</xdr:rowOff>
    </xdr:to>
    <xdr:pic>
      <xdr:nvPicPr>
        <xdr:cNvPr id="9" name="Picture 8" descr="MCj04414240000[1]">
          <a:hlinkClick xmlns:r="http://schemas.openxmlformats.org/officeDocument/2006/relationships" r:id="rId1"/>
          <a:extLst>
            <a:ext uri="{FF2B5EF4-FFF2-40B4-BE49-F238E27FC236}">
              <a16:creationId xmlns:a16="http://schemas.microsoft.com/office/drawing/2014/main" id="{00000000-0008-0000-1700-000009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3548063" y="22407563"/>
          <a:ext cx="1322918" cy="1270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editAs="oneCell">
    <xdr:from>
      <xdr:col>11</xdr:col>
      <xdr:colOff>222251</xdr:colOff>
      <xdr:row>7</xdr:row>
      <xdr:rowOff>182563</xdr:rowOff>
    </xdr:from>
    <xdr:to>
      <xdr:col>11</xdr:col>
      <xdr:colOff>769939</xdr:colOff>
      <xdr:row>11</xdr:row>
      <xdr:rowOff>184468</xdr:rowOff>
    </xdr:to>
    <xdr:pic>
      <xdr:nvPicPr>
        <xdr:cNvPr id="10" name="Picture 9" descr="MCj04414240000[1]">
          <a:hlinkClick xmlns:r="http://schemas.openxmlformats.org/officeDocument/2006/relationships" r:id="rId1"/>
          <a:extLst>
            <a:ext uri="{FF2B5EF4-FFF2-40B4-BE49-F238E27FC236}">
              <a16:creationId xmlns:a16="http://schemas.microsoft.com/office/drawing/2014/main" id="{00000000-0008-0000-1700-00000A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927851" y="1354138"/>
          <a:ext cx="547688" cy="535305"/>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447675</xdr:colOff>
      <xdr:row>8</xdr:row>
      <xdr:rowOff>381000</xdr:rowOff>
    </xdr:from>
    <xdr:to>
      <xdr:col>3</xdr:col>
      <xdr:colOff>16669</xdr:colOff>
      <xdr:row>9</xdr:row>
      <xdr:rowOff>585788</xdr:rowOff>
    </xdr:to>
    <xdr:sp macro="" textlink="">
      <xdr:nvSpPr>
        <xdr:cNvPr id="3" name="Oval 2">
          <a:hlinkClick xmlns:r="http://schemas.openxmlformats.org/officeDocument/2006/relationships" r:id="rId1"/>
          <a:extLst>
            <a:ext uri="{FF2B5EF4-FFF2-40B4-BE49-F238E27FC236}">
              <a16:creationId xmlns:a16="http://schemas.microsoft.com/office/drawing/2014/main" id="{00000000-0008-0000-1800-000003000000}"/>
            </a:ext>
          </a:extLst>
        </xdr:cNvPr>
        <xdr:cNvSpPr/>
      </xdr:nvSpPr>
      <xdr:spPr>
        <a:xfrm>
          <a:off x="447675" y="2324100"/>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View/Pr</a:t>
          </a:r>
          <a:r>
            <a:rPr lang="en-US" sz="1200" b="0">
              <a:solidFill>
                <a:srgbClr val="2E2B1A"/>
              </a:solidFill>
              <a:effectLst>
                <a:innerShdw blurRad="63500" dist="50800" dir="10800000">
                  <a:prstClr val="black">
                    <a:alpha val="50000"/>
                  </a:prstClr>
                </a:innerShdw>
              </a:effectLst>
            </a:rPr>
            <a:t>int </a:t>
          </a:r>
          <a:r>
            <a:rPr lang="en-US" sz="1200">
              <a:solidFill>
                <a:srgbClr val="2E2B1A"/>
              </a:solidFill>
              <a:effectLst>
                <a:innerShdw blurRad="63500" dist="50800" dir="10800000">
                  <a:prstClr val="black">
                    <a:alpha val="50000"/>
                  </a:prstClr>
                </a:innerShdw>
              </a:effectLst>
            </a:rPr>
            <a:t>Cumulative Figures</a:t>
          </a:r>
        </a:p>
        <a:p>
          <a:pPr algn="ctr"/>
          <a:endParaRPr lang="en-US" sz="1200">
            <a:solidFill>
              <a:srgbClr val="2E2B1A"/>
            </a:solidFill>
            <a:effectLst>
              <a:innerShdw blurRad="63500" dist="50800" dir="10800000">
                <a:prstClr val="black">
                  <a:alpha val="50000"/>
                </a:prstClr>
              </a:innerShdw>
            </a:effectLst>
          </a:endParaRPr>
        </a:p>
      </xdr:txBody>
    </xdr:sp>
    <xdr:clientData/>
  </xdr:twoCellAnchor>
  <xdr:twoCellAnchor>
    <xdr:from>
      <xdr:col>6</xdr:col>
      <xdr:colOff>390525</xdr:colOff>
      <xdr:row>8</xdr:row>
      <xdr:rowOff>19049</xdr:rowOff>
    </xdr:from>
    <xdr:to>
      <xdr:col>12</xdr:col>
      <xdr:colOff>180975</xdr:colOff>
      <xdr:row>9</xdr:row>
      <xdr:rowOff>838200</xdr:rowOff>
    </xdr:to>
    <xdr:sp macro="" textlink="">
      <xdr:nvSpPr>
        <xdr:cNvPr id="5" name="Rounded Rectangle 4">
          <a:extLst>
            <a:ext uri="{FF2B5EF4-FFF2-40B4-BE49-F238E27FC236}">
              <a16:creationId xmlns:a16="http://schemas.microsoft.com/office/drawing/2014/main" id="{00000000-0008-0000-1800-000005000000}"/>
            </a:ext>
          </a:extLst>
        </xdr:cNvPr>
        <xdr:cNvSpPr/>
      </xdr:nvSpPr>
      <xdr:spPr>
        <a:xfrm>
          <a:off x="5153025" y="1962149"/>
          <a:ext cx="3505200" cy="1733551"/>
        </a:xfrm>
        <a:prstGeom prst="roundRect">
          <a:avLst/>
        </a:prstGeom>
        <a:solidFill>
          <a:schemeClr val="bg2">
            <a:lumMod val="90000"/>
          </a:schemeClr>
        </a:solidFill>
        <a:ln w="73025">
          <a:solidFill>
            <a:schemeClr val="bg2">
              <a:lumMod val="25000"/>
            </a:schemeClr>
          </a:solidFill>
        </a:ln>
        <a:effectLst>
          <a:outerShdw blurRad="76200" dir="13500000" sy="23000" kx="1200000" algn="br" rotWithShape="0">
            <a:prstClr val="black">
              <a:alpha val="20000"/>
            </a:prstClr>
          </a:outerShdw>
        </a:effectLst>
        <a:scene3d>
          <a:camera prst="orthographicFront"/>
          <a:lightRig rig="glow"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r>
            <a:rPr lang="en-US" sz="1600" b="1" u="sng">
              <a:solidFill>
                <a:sysClr val="windowText" lastClr="000000"/>
              </a:solidFill>
              <a:latin typeface="Arial" pitchFamily="34" charset="0"/>
              <a:cs typeface="Arial" pitchFamily="34" charset="0"/>
            </a:rPr>
            <a:t>Due Dates</a:t>
          </a:r>
          <a:endParaRPr lang="en-US" sz="1100" b="1" u="none">
            <a:solidFill>
              <a:sysClr val="windowText" lastClr="000000"/>
            </a:solidFill>
            <a:latin typeface="Arial" pitchFamily="34" charset="0"/>
            <a:cs typeface="Arial" pitchFamily="34" charset="0"/>
          </a:endParaRPr>
        </a:p>
        <a:p>
          <a:pPr algn="ctr"/>
          <a:endParaRPr lang="en-US" sz="1100" b="1" u="none">
            <a:solidFill>
              <a:sysClr val="windowText" lastClr="000000"/>
            </a:solidFill>
            <a:latin typeface="Arial" pitchFamily="34" charset="0"/>
            <a:cs typeface="Arial" pitchFamily="34" charset="0"/>
          </a:endParaRPr>
        </a:p>
        <a:p>
          <a:pPr algn="ctr"/>
          <a:r>
            <a:rPr lang="en-US" sz="1200" b="0" u="none">
              <a:solidFill>
                <a:sysClr val="windowText" lastClr="000000"/>
              </a:solidFill>
              <a:latin typeface="Arial" pitchFamily="34" charset="0"/>
              <a:cs typeface="Arial" pitchFamily="34" charset="0"/>
            </a:rPr>
            <a:t>Federal Financial Reports are due within</a:t>
          </a:r>
          <a:r>
            <a:rPr lang="en-US" sz="1200" b="0" u="none" baseline="0">
              <a:solidFill>
                <a:sysClr val="windowText" lastClr="000000"/>
              </a:solidFill>
              <a:latin typeface="Arial" pitchFamily="34" charset="0"/>
              <a:cs typeface="Arial" pitchFamily="34" charset="0"/>
            </a:rPr>
            <a:t> 30 days of the end of each quarter.  If you would like an extension, please notify your Coast Guard Grant Coordinator.</a:t>
          </a:r>
        </a:p>
        <a:p>
          <a:pPr algn="ctr"/>
          <a:endParaRPr lang="en-US" sz="1200" b="0" u="none" baseline="0">
            <a:solidFill>
              <a:sysClr val="windowText" lastClr="000000"/>
            </a:solidFill>
            <a:latin typeface="Arial" pitchFamily="34" charset="0"/>
            <a:cs typeface="Arial" pitchFamily="34" charset="0"/>
          </a:endParaRPr>
        </a:p>
        <a:p>
          <a:pPr algn="ctr"/>
          <a:r>
            <a:rPr lang="en-US" sz="1200" b="0" u="none" baseline="0">
              <a:solidFill>
                <a:sysClr val="windowText" lastClr="000000"/>
              </a:solidFill>
              <a:latin typeface="Arial" pitchFamily="34" charset="0"/>
              <a:cs typeface="Arial" pitchFamily="34" charset="0"/>
            </a:rPr>
            <a:t>The Coordinator for your state is:</a:t>
          </a:r>
          <a:endParaRPr lang="en-US" sz="1200" b="0" u="sng">
            <a:solidFill>
              <a:sysClr val="windowText" lastClr="000000"/>
            </a:solidFill>
            <a:latin typeface="Arial" pitchFamily="34" charset="0"/>
            <a:cs typeface="Arial" pitchFamily="34" charset="0"/>
          </a:endParaRPr>
        </a:p>
      </xdr:txBody>
    </xdr:sp>
    <xdr:clientData/>
  </xdr:twoCellAnchor>
  <xdr:twoCellAnchor>
    <xdr:from>
      <xdr:col>8</xdr:col>
      <xdr:colOff>266700</xdr:colOff>
      <xdr:row>14</xdr:row>
      <xdr:rowOff>0</xdr:rowOff>
    </xdr:from>
    <xdr:to>
      <xdr:col>10</xdr:col>
      <xdr:colOff>483178</xdr:colOff>
      <xdr:row>17</xdr:row>
      <xdr:rowOff>19050</xdr:rowOff>
    </xdr:to>
    <xdr:sp macro="" textlink="">
      <xdr:nvSpPr>
        <xdr:cNvPr id="6" name="Rounded Rectangle 5">
          <a:hlinkClick xmlns:r="http://schemas.openxmlformats.org/officeDocument/2006/relationships" r:id="rId2"/>
          <a:extLst>
            <a:ext uri="{FF2B5EF4-FFF2-40B4-BE49-F238E27FC236}">
              <a16:creationId xmlns:a16="http://schemas.microsoft.com/office/drawing/2014/main" id="{00000000-0008-0000-1800-000006000000}"/>
            </a:ext>
          </a:extLst>
        </xdr:cNvPr>
        <xdr:cNvSpPr/>
      </xdr:nvSpPr>
      <xdr:spPr>
        <a:xfrm>
          <a:off x="6286500" y="4581525"/>
          <a:ext cx="1454728" cy="590550"/>
        </a:xfrm>
        <a:prstGeom prst="roundRect">
          <a:avLst/>
        </a:prstGeom>
        <a:solidFill>
          <a:schemeClr val="bg1">
            <a:lumMod val="85000"/>
          </a:schemeClr>
        </a:solidFill>
        <a:ln w="101600" cap="rnd" cmpd="thickThin">
          <a:solidFill>
            <a:schemeClr val="bg2">
              <a:lumMod val="10000"/>
            </a:schemeClr>
          </a:solidFill>
        </a:ln>
        <a:effectLst>
          <a:glow rad="63500">
            <a:schemeClr val="accent3">
              <a:satMod val="175000"/>
              <a:alpha val="40000"/>
            </a:schemeClr>
          </a:glow>
          <a:outerShdw blurRad="76200" dir="13500000" sy="23000" kx="1200000" algn="br" rotWithShape="0">
            <a:prstClr val="black">
              <a:alpha val="20000"/>
            </a:prstClr>
          </a:outerShdw>
        </a:effectLst>
        <a:scene3d>
          <a:camera prst="orthographicFront"/>
          <a:lightRig rig="flat" dir="t"/>
        </a:scene3d>
        <a:sp3d prstMaterial="metal">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en-US" sz="1400" b="0" baseline="0">
              <a:solidFill>
                <a:schemeClr val="tx1"/>
              </a:solidFill>
              <a:latin typeface="Arial" pitchFamily="34" charset="0"/>
              <a:cs typeface="Arial" pitchFamily="34" charset="0"/>
            </a:rPr>
            <a:t>Document Extension</a:t>
          </a:r>
        </a:p>
      </xdr:txBody>
    </xdr:sp>
    <xdr:clientData/>
  </xdr:twoCellAnchor>
  <xdr:twoCellAnchor editAs="oneCell">
    <xdr:from>
      <xdr:col>4</xdr:col>
      <xdr:colOff>523875</xdr:colOff>
      <xdr:row>14</xdr:row>
      <xdr:rowOff>28575</xdr:rowOff>
    </xdr:from>
    <xdr:to>
      <xdr:col>5</xdr:col>
      <xdr:colOff>581025</xdr:colOff>
      <xdr:row>19</xdr:row>
      <xdr:rowOff>161925</xdr:rowOff>
    </xdr:to>
    <xdr:pic>
      <xdr:nvPicPr>
        <xdr:cNvPr id="7" name="Picture 8" descr="MCj04414240000[1]">
          <a:hlinkClick xmlns:r="http://schemas.openxmlformats.org/officeDocument/2006/relationships" r:id="rId3"/>
          <a:extLst>
            <a:ext uri="{FF2B5EF4-FFF2-40B4-BE49-F238E27FC236}">
              <a16:creationId xmlns:a16="http://schemas.microsoft.com/office/drawing/2014/main" id="{00000000-0008-0000-1800-00000700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3019425" y="4705350"/>
          <a:ext cx="1190625" cy="1143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twoCellAnchor>
    <xdr:from>
      <xdr:col>0</xdr:col>
      <xdr:colOff>447675</xdr:colOff>
      <xdr:row>8</xdr:row>
      <xdr:rowOff>381000</xdr:rowOff>
    </xdr:from>
    <xdr:to>
      <xdr:col>3</xdr:col>
      <xdr:colOff>16669</xdr:colOff>
      <xdr:row>9</xdr:row>
      <xdr:rowOff>585788</xdr:rowOff>
    </xdr:to>
    <xdr:sp macro="" textlink="">
      <xdr:nvSpPr>
        <xdr:cNvPr id="8" name="Oval 7">
          <a:hlinkClick xmlns:r="http://schemas.openxmlformats.org/officeDocument/2006/relationships" r:id="rId1"/>
          <a:extLst>
            <a:ext uri="{FF2B5EF4-FFF2-40B4-BE49-F238E27FC236}">
              <a16:creationId xmlns:a16="http://schemas.microsoft.com/office/drawing/2014/main" id="{00000000-0008-0000-1800-000008000000}"/>
            </a:ext>
          </a:extLst>
        </xdr:cNvPr>
        <xdr:cNvSpPr/>
      </xdr:nvSpPr>
      <xdr:spPr>
        <a:xfrm>
          <a:off x="447675" y="2324100"/>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View/Pr</a:t>
          </a:r>
          <a:r>
            <a:rPr lang="en-US" sz="1200" b="0">
              <a:solidFill>
                <a:srgbClr val="2E2B1A"/>
              </a:solidFill>
              <a:effectLst>
                <a:innerShdw blurRad="63500" dist="50800" dir="10800000">
                  <a:prstClr val="black">
                    <a:alpha val="50000"/>
                  </a:prstClr>
                </a:innerShdw>
              </a:effectLst>
            </a:rPr>
            <a:t>int </a:t>
          </a:r>
          <a:r>
            <a:rPr lang="en-US" sz="1200">
              <a:solidFill>
                <a:srgbClr val="2E2B1A"/>
              </a:solidFill>
              <a:effectLst>
                <a:innerShdw blurRad="63500" dist="50800" dir="10800000">
                  <a:prstClr val="black">
                    <a:alpha val="50000"/>
                  </a:prstClr>
                </a:innerShdw>
              </a:effectLst>
            </a:rPr>
            <a:t>Cumulativ Figures</a:t>
          </a:r>
        </a:p>
        <a:p>
          <a:pPr algn="ctr"/>
          <a:endParaRPr lang="en-US" sz="1200">
            <a:solidFill>
              <a:srgbClr val="2E2B1A"/>
            </a:solidFill>
            <a:effectLst>
              <a:innerShdw blurRad="63500" dist="50800" dir="10800000">
                <a:prstClr val="black">
                  <a:alpha val="50000"/>
                </a:prstClr>
              </a:innerShdw>
            </a:effectLst>
          </a:endParaRPr>
        </a:p>
      </xdr:txBody>
    </xdr:sp>
    <xdr:clientData/>
  </xdr:twoCellAnchor>
  <xdr:twoCellAnchor>
    <xdr:from>
      <xdr:col>8</xdr:col>
      <xdr:colOff>266700</xdr:colOff>
      <xdr:row>14</xdr:row>
      <xdr:rowOff>0</xdr:rowOff>
    </xdr:from>
    <xdr:to>
      <xdr:col>10</xdr:col>
      <xdr:colOff>483178</xdr:colOff>
      <xdr:row>17</xdr:row>
      <xdr:rowOff>19050</xdr:rowOff>
    </xdr:to>
    <xdr:sp macro="" textlink="">
      <xdr:nvSpPr>
        <xdr:cNvPr id="11" name="Rounded Rectangle 10">
          <a:hlinkClick xmlns:r="http://schemas.openxmlformats.org/officeDocument/2006/relationships" r:id="rId2"/>
          <a:extLst>
            <a:ext uri="{FF2B5EF4-FFF2-40B4-BE49-F238E27FC236}">
              <a16:creationId xmlns:a16="http://schemas.microsoft.com/office/drawing/2014/main" id="{00000000-0008-0000-1800-00000B000000}"/>
            </a:ext>
          </a:extLst>
        </xdr:cNvPr>
        <xdr:cNvSpPr/>
      </xdr:nvSpPr>
      <xdr:spPr>
        <a:xfrm>
          <a:off x="6286500" y="4581525"/>
          <a:ext cx="1454728" cy="590550"/>
        </a:xfrm>
        <a:prstGeom prst="roundRect">
          <a:avLst/>
        </a:prstGeom>
        <a:solidFill>
          <a:schemeClr val="bg1">
            <a:lumMod val="85000"/>
          </a:schemeClr>
        </a:solidFill>
        <a:ln w="101600" cap="rnd" cmpd="thickThin">
          <a:solidFill>
            <a:schemeClr val="bg2">
              <a:lumMod val="10000"/>
            </a:schemeClr>
          </a:solidFill>
        </a:ln>
        <a:effectLst>
          <a:glow rad="63500">
            <a:schemeClr val="accent3">
              <a:satMod val="175000"/>
              <a:alpha val="40000"/>
            </a:schemeClr>
          </a:glow>
          <a:outerShdw blurRad="76200" dir="13500000" sy="23000" kx="1200000" algn="br" rotWithShape="0">
            <a:prstClr val="black">
              <a:alpha val="20000"/>
            </a:prstClr>
          </a:outerShdw>
        </a:effectLst>
        <a:scene3d>
          <a:camera prst="orthographicFront"/>
          <a:lightRig rig="flat" dir="t"/>
        </a:scene3d>
        <a:sp3d prstMaterial="metal">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en-US" sz="1400" b="0" baseline="0">
              <a:solidFill>
                <a:schemeClr val="tx1"/>
              </a:solidFill>
              <a:latin typeface="Arial" pitchFamily="34" charset="0"/>
              <a:cs typeface="Arial" pitchFamily="34" charset="0"/>
            </a:rPr>
            <a:t>Document Extension</a:t>
          </a: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47625</xdr:colOff>
      <xdr:row>20</xdr:row>
      <xdr:rowOff>85725</xdr:rowOff>
    </xdr:from>
    <xdr:to>
      <xdr:col>1</xdr:col>
      <xdr:colOff>895350</xdr:colOff>
      <xdr:row>24</xdr:row>
      <xdr:rowOff>228600</xdr:rowOff>
    </xdr:to>
    <xdr:pic>
      <xdr:nvPicPr>
        <xdr:cNvPr id="2" name="Picture 2" descr="ASAPgovLogo.gif">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625" y="5648325"/>
          <a:ext cx="180022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8</xdr:row>
      <xdr:rowOff>0</xdr:rowOff>
    </xdr:from>
    <xdr:to>
      <xdr:col>0</xdr:col>
      <xdr:colOff>838200</xdr:colOff>
      <xdr:row>9</xdr:row>
      <xdr:rowOff>9525</xdr:rowOff>
    </xdr:to>
    <xdr:pic>
      <xdr:nvPicPr>
        <xdr:cNvPr id="3" name="Picture 8" descr="MCj04414240000[1]">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725" y="2438400"/>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85725</xdr:colOff>
      <xdr:row>8</xdr:row>
      <xdr:rowOff>0</xdr:rowOff>
    </xdr:from>
    <xdr:to>
      <xdr:col>25</xdr:col>
      <xdr:colOff>838200</xdr:colOff>
      <xdr:row>9</xdr:row>
      <xdr:rowOff>9525</xdr:rowOff>
    </xdr:to>
    <xdr:pic>
      <xdr:nvPicPr>
        <xdr:cNvPr id="4" name="Picture 8" descr="MCj04414240000[1]">
          <a:extLst>
            <a:ext uri="{FF2B5EF4-FFF2-40B4-BE49-F238E27FC236}">
              <a16:creationId xmlns:a16="http://schemas.microsoft.com/office/drawing/2014/main" id="{00000000-0008-0000-19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784175" y="2438400"/>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95251</xdr:colOff>
      <xdr:row>29</xdr:row>
      <xdr:rowOff>119063</xdr:rowOff>
    </xdr:from>
    <xdr:to>
      <xdr:col>1</xdr:col>
      <xdr:colOff>583407</xdr:colOff>
      <xdr:row>34</xdr:row>
      <xdr:rowOff>47626</xdr:rowOff>
    </xdr:to>
    <xdr:sp macro="" textlink="">
      <xdr:nvSpPr>
        <xdr:cNvPr id="5" name="Oval 4">
          <a:hlinkClick xmlns:r="http://schemas.openxmlformats.org/officeDocument/2006/relationships" r:id="rId4"/>
          <a:extLst>
            <a:ext uri="{FF2B5EF4-FFF2-40B4-BE49-F238E27FC236}">
              <a16:creationId xmlns:a16="http://schemas.microsoft.com/office/drawing/2014/main" id="{00000000-0008-0000-1900-000005000000}"/>
            </a:ext>
          </a:extLst>
        </xdr:cNvPr>
        <xdr:cNvSpPr/>
      </xdr:nvSpPr>
      <xdr:spPr>
        <a:xfrm>
          <a:off x="95251" y="7824788"/>
          <a:ext cx="1440656"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Expenditures</a:t>
          </a:r>
        </a:p>
        <a:p>
          <a:pPr algn="ctr"/>
          <a:r>
            <a:rPr lang="en-US" sz="1200">
              <a:solidFill>
                <a:srgbClr val="2E2B1A"/>
              </a:solidFill>
              <a:effectLst>
                <a:innerShdw blurRad="63500" dist="50800" dir="10800000">
                  <a:prstClr val="black">
                    <a:alpha val="50000"/>
                  </a:prstClr>
                </a:innerShdw>
              </a:effectLst>
            </a:rPr>
            <a:t> Qtr 1</a:t>
          </a:r>
        </a:p>
      </xdr:txBody>
    </xdr:sp>
    <xdr:clientData/>
  </xdr:twoCellAnchor>
  <xdr:oneCellAnchor>
    <xdr:from>
      <xdr:col>3</xdr:col>
      <xdr:colOff>547688</xdr:colOff>
      <xdr:row>32</xdr:row>
      <xdr:rowOff>95250</xdr:rowOff>
    </xdr:from>
    <xdr:ext cx="184731" cy="264560"/>
    <xdr:sp macro="" textlink="">
      <xdr:nvSpPr>
        <xdr:cNvPr id="6" name="TextBox 5">
          <a:extLst>
            <a:ext uri="{FF2B5EF4-FFF2-40B4-BE49-F238E27FC236}">
              <a16:creationId xmlns:a16="http://schemas.microsoft.com/office/drawing/2014/main" id="{00000000-0008-0000-1900-000006000000}"/>
            </a:ext>
          </a:extLst>
        </xdr:cNvPr>
        <xdr:cNvSpPr txBox="1"/>
      </xdr:nvSpPr>
      <xdr:spPr>
        <a:xfrm>
          <a:off x="3824288" y="851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twoCellAnchor>
    <xdr:from>
      <xdr:col>0</xdr:col>
      <xdr:colOff>238127</xdr:colOff>
      <xdr:row>26</xdr:row>
      <xdr:rowOff>119063</xdr:rowOff>
    </xdr:from>
    <xdr:to>
      <xdr:col>6</xdr:col>
      <xdr:colOff>869156</xdr:colOff>
      <xdr:row>28</xdr:row>
      <xdr:rowOff>214312</xdr:rowOff>
    </xdr:to>
    <xdr:sp macro="" textlink="">
      <xdr:nvSpPr>
        <xdr:cNvPr id="7" name="Rounded Rectangle 6">
          <a:extLst>
            <a:ext uri="{FF2B5EF4-FFF2-40B4-BE49-F238E27FC236}">
              <a16:creationId xmlns:a16="http://schemas.microsoft.com/office/drawing/2014/main" id="{00000000-0008-0000-1900-000007000000}"/>
            </a:ext>
          </a:extLst>
        </xdr:cNvPr>
        <xdr:cNvSpPr/>
      </xdr:nvSpPr>
      <xdr:spPr>
        <a:xfrm>
          <a:off x="238127" y="7110413"/>
          <a:ext cx="7393779" cy="571499"/>
        </a:xfrm>
        <a:prstGeom prst="roundRect">
          <a:avLst/>
        </a:prstGeom>
        <a:solidFill>
          <a:schemeClr val="bg2">
            <a:lumMod val="50000"/>
          </a:schemeClr>
        </a:solidFill>
        <a:ln w="47625" cap="rnd" cmpd="tri">
          <a:solidFill>
            <a:srgbClr val="2E2B1A"/>
          </a:solidFill>
        </a:ln>
        <a:effectLst>
          <a:outerShdw blurRad="76200" dir="13500000" sy="23000" kx="1200000" algn="br" rotWithShape="0">
            <a:prstClr val="black">
              <a:alpha val="20000"/>
            </a:prstClr>
          </a:outerShdw>
        </a:effectLst>
        <a:scene3d>
          <a:camera prst="orthographicFront"/>
          <a:lightRig rig="glow" dir="t"/>
        </a:scene3d>
        <a:sp3d prstMaterial="soft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extrusionH="57150">
            <a:bevelT w="50800" h="38100" prst="riblet"/>
          </a:sp3d>
        </a:bodyPr>
        <a:lstStyle/>
        <a:p>
          <a:pPr algn="ctr"/>
          <a:r>
            <a:rPr lang="en-US" sz="2400">
              <a:solidFill>
                <a:srgbClr val="2E2B1A"/>
              </a:solidFill>
              <a:effectLst>
                <a:innerShdw blurRad="63500" dist="50800" dir="13500000">
                  <a:prstClr val="black">
                    <a:alpha val="50000"/>
                  </a:prstClr>
                </a:innerShdw>
              </a:effectLst>
            </a:rPr>
            <a:t>HANDY HYPERLINKS</a:t>
          </a:r>
        </a:p>
      </xdr:txBody>
    </xdr:sp>
    <xdr:clientData/>
  </xdr:twoCellAnchor>
  <xdr:twoCellAnchor>
    <xdr:from>
      <xdr:col>1</xdr:col>
      <xdr:colOff>678657</xdr:colOff>
      <xdr:row>29</xdr:row>
      <xdr:rowOff>107157</xdr:rowOff>
    </xdr:from>
    <xdr:to>
      <xdr:col>2</xdr:col>
      <xdr:colOff>952500</xdr:colOff>
      <xdr:row>34</xdr:row>
      <xdr:rowOff>35720</xdr:rowOff>
    </xdr:to>
    <xdr:sp macro="" textlink="">
      <xdr:nvSpPr>
        <xdr:cNvPr id="8" name="Oval 7">
          <a:hlinkClick xmlns:r="http://schemas.openxmlformats.org/officeDocument/2006/relationships" r:id="rId5"/>
          <a:extLst>
            <a:ext uri="{FF2B5EF4-FFF2-40B4-BE49-F238E27FC236}">
              <a16:creationId xmlns:a16="http://schemas.microsoft.com/office/drawing/2014/main" id="{00000000-0008-0000-1900-000008000000}"/>
            </a:ext>
          </a:extLst>
        </xdr:cNvPr>
        <xdr:cNvSpPr/>
      </xdr:nvSpPr>
      <xdr:spPr>
        <a:xfrm>
          <a:off x="1631157" y="7812882"/>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Expenditures</a:t>
          </a:r>
        </a:p>
        <a:p>
          <a:pPr algn="ctr"/>
          <a:r>
            <a:rPr lang="en-US" sz="1200">
              <a:solidFill>
                <a:srgbClr val="2E2B1A"/>
              </a:solidFill>
              <a:effectLst>
                <a:innerShdw blurRad="63500" dist="50800" dir="10800000">
                  <a:prstClr val="black">
                    <a:alpha val="50000"/>
                  </a:prstClr>
                </a:innerShdw>
              </a:effectLst>
            </a:rPr>
            <a:t> Qtr2</a:t>
          </a:r>
        </a:p>
      </xdr:txBody>
    </xdr:sp>
    <xdr:clientData/>
  </xdr:twoCellAnchor>
  <xdr:twoCellAnchor>
    <xdr:from>
      <xdr:col>2</xdr:col>
      <xdr:colOff>1035843</xdr:colOff>
      <xdr:row>29</xdr:row>
      <xdr:rowOff>107156</xdr:rowOff>
    </xdr:from>
    <xdr:to>
      <xdr:col>4</xdr:col>
      <xdr:colOff>142874</xdr:colOff>
      <xdr:row>34</xdr:row>
      <xdr:rowOff>35719</xdr:rowOff>
    </xdr:to>
    <xdr:sp macro="" textlink="">
      <xdr:nvSpPr>
        <xdr:cNvPr id="9" name="Oval 8">
          <a:hlinkClick xmlns:r="http://schemas.openxmlformats.org/officeDocument/2006/relationships" r:id="rId6"/>
          <a:extLst>
            <a:ext uri="{FF2B5EF4-FFF2-40B4-BE49-F238E27FC236}">
              <a16:creationId xmlns:a16="http://schemas.microsoft.com/office/drawing/2014/main" id="{00000000-0008-0000-1900-000009000000}"/>
            </a:ext>
          </a:extLst>
        </xdr:cNvPr>
        <xdr:cNvSpPr/>
      </xdr:nvSpPr>
      <xdr:spPr>
        <a:xfrm>
          <a:off x="3150393" y="7812881"/>
          <a:ext cx="1431131"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Expenditures</a:t>
          </a:r>
        </a:p>
        <a:p>
          <a:pPr algn="ctr"/>
          <a:r>
            <a:rPr lang="en-US" sz="1200">
              <a:solidFill>
                <a:srgbClr val="2E2B1A"/>
              </a:solidFill>
              <a:effectLst>
                <a:innerShdw blurRad="63500" dist="50800" dir="10800000">
                  <a:prstClr val="black">
                    <a:alpha val="50000"/>
                  </a:prstClr>
                </a:innerShdw>
              </a:effectLst>
            </a:rPr>
            <a:t> Qtr 3</a:t>
          </a:r>
        </a:p>
      </xdr:txBody>
    </xdr:sp>
    <xdr:clientData/>
  </xdr:twoCellAnchor>
  <xdr:twoCellAnchor>
    <xdr:from>
      <xdr:col>4</xdr:col>
      <xdr:colOff>261937</xdr:colOff>
      <xdr:row>29</xdr:row>
      <xdr:rowOff>130968</xdr:rowOff>
    </xdr:from>
    <xdr:to>
      <xdr:col>5</xdr:col>
      <xdr:colOff>535781</xdr:colOff>
      <xdr:row>34</xdr:row>
      <xdr:rowOff>59531</xdr:rowOff>
    </xdr:to>
    <xdr:sp macro="" textlink="">
      <xdr:nvSpPr>
        <xdr:cNvPr id="10" name="Oval 9">
          <a:hlinkClick xmlns:r="http://schemas.openxmlformats.org/officeDocument/2006/relationships" r:id="rId7"/>
          <a:extLst>
            <a:ext uri="{FF2B5EF4-FFF2-40B4-BE49-F238E27FC236}">
              <a16:creationId xmlns:a16="http://schemas.microsoft.com/office/drawing/2014/main" id="{00000000-0008-0000-1900-00000A000000}"/>
            </a:ext>
          </a:extLst>
        </xdr:cNvPr>
        <xdr:cNvSpPr/>
      </xdr:nvSpPr>
      <xdr:spPr>
        <a:xfrm>
          <a:off x="4700587" y="7836693"/>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Expenditures</a:t>
          </a:r>
        </a:p>
        <a:p>
          <a:pPr algn="ctr"/>
          <a:r>
            <a:rPr lang="en-US" sz="1200">
              <a:solidFill>
                <a:srgbClr val="2E2B1A"/>
              </a:solidFill>
              <a:effectLst>
                <a:innerShdw blurRad="63500" dist="50800" dir="10800000">
                  <a:prstClr val="black">
                    <a:alpha val="50000"/>
                  </a:prstClr>
                </a:innerShdw>
              </a:effectLst>
            </a:rPr>
            <a:t> Qtr 4</a:t>
          </a:r>
        </a:p>
      </xdr:txBody>
    </xdr:sp>
    <xdr:clientData/>
  </xdr:twoCellAnchor>
  <xdr:twoCellAnchor>
    <xdr:from>
      <xdr:col>4</xdr:col>
      <xdr:colOff>1035844</xdr:colOff>
      <xdr:row>33</xdr:row>
      <xdr:rowOff>226218</xdr:rowOff>
    </xdr:from>
    <xdr:to>
      <xdr:col>6</xdr:col>
      <xdr:colOff>142875</xdr:colOff>
      <xdr:row>38</xdr:row>
      <xdr:rowOff>154781</xdr:rowOff>
    </xdr:to>
    <xdr:sp macro="" textlink="">
      <xdr:nvSpPr>
        <xdr:cNvPr id="11" name="Oval 10">
          <a:hlinkClick xmlns:r="http://schemas.openxmlformats.org/officeDocument/2006/relationships" r:id="rId8"/>
          <a:extLst>
            <a:ext uri="{FF2B5EF4-FFF2-40B4-BE49-F238E27FC236}">
              <a16:creationId xmlns:a16="http://schemas.microsoft.com/office/drawing/2014/main" id="{00000000-0008-0000-1900-00000B000000}"/>
            </a:ext>
          </a:extLst>
        </xdr:cNvPr>
        <xdr:cNvSpPr/>
      </xdr:nvSpPr>
      <xdr:spPr>
        <a:xfrm>
          <a:off x="5474494" y="8884443"/>
          <a:ext cx="1431131"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SF-425</a:t>
          </a:r>
        </a:p>
        <a:p>
          <a:pPr algn="ctr"/>
          <a:r>
            <a:rPr lang="en-US" sz="1200">
              <a:solidFill>
                <a:srgbClr val="2E2B1A"/>
              </a:solidFill>
              <a:effectLst>
                <a:innerShdw blurRad="63500" dist="50800" dir="10800000">
                  <a:prstClr val="black">
                    <a:alpha val="50000"/>
                  </a:prstClr>
                </a:innerShdw>
              </a:effectLst>
            </a:rPr>
            <a:t> Qtr 4</a:t>
          </a:r>
        </a:p>
      </xdr:txBody>
    </xdr:sp>
    <xdr:clientData/>
  </xdr:twoCellAnchor>
  <xdr:twoCellAnchor>
    <xdr:from>
      <xdr:col>0</xdr:col>
      <xdr:colOff>845344</xdr:colOff>
      <xdr:row>33</xdr:row>
      <xdr:rowOff>226218</xdr:rowOff>
    </xdr:from>
    <xdr:to>
      <xdr:col>2</xdr:col>
      <xdr:colOff>166687</xdr:colOff>
      <xdr:row>38</xdr:row>
      <xdr:rowOff>154781</xdr:rowOff>
    </xdr:to>
    <xdr:sp macro="" textlink="">
      <xdr:nvSpPr>
        <xdr:cNvPr id="12" name="Oval 11">
          <a:hlinkClick xmlns:r="http://schemas.openxmlformats.org/officeDocument/2006/relationships" r:id="rId9"/>
          <a:extLst>
            <a:ext uri="{FF2B5EF4-FFF2-40B4-BE49-F238E27FC236}">
              <a16:creationId xmlns:a16="http://schemas.microsoft.com/office/drawing/2014/main" id="{00000000-0008-0000-1900-00000C000000}"/>
            </a:ext>
          </a:extLst>
        </xdr:cNvPr>
        <xdr:cNvSpPr/>
      </xdr:nvSpPr>
      <xdr:spPr>
        <a:xfrm>
          <a:off x="845344" y="8884443"/>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SF-425</a:t>
          </a:r>
        </a:p>
        <a:p>
          <a:pPr algn="ctr"/>
          <a:r>
            <a:rPr lang="en-US" sz="1200">
              <a:solidFill>
                <a:srgbClr val="2E2B1A"/>
              </a:solidFill>
              <a:effectLst>
                <a:innerShdw blurRad="63500" dist="50800" dir="10800000">
                  <a:prstClr val="black">
                    <a:alpha val="50000"/>
                  </a:prstClr>
                </a:innerShdw>
              </a:effectLst>
            </a:rPr>
            <a:t> Qtr 1</a:t>
          </a:r>
        </a:p>
      </xdr:txBody>
    </xdr:sp>
    <xdr:clientData/>
  </xdr:twoCellAnchor>
  <xdr:twoCellAnchor>
    <xdr:from>
      <xdr:col>2</xdr:col>
      <xdr:colOff>250031</xdr:colOff>
      <xdr:row>34</xdr:row>
      <xdr:rowOff>11907</xdr:rowOff>
    </xdr:from>
    <xdr:to>
      <xdr:col>3</xdr:col>
      <xdr:colOff>523875</xdr:colOff>
      <xdr:row>38</xdr:row>
      <xdr:rowOff>178595</xdr:rowOff>
    </xdr:to>
    <xdr:sp macro="" textlink="">
      <xdr:nvSpPr>
        <xdr:cNvPr id="13" name="Oval 12">
          <a:hlinkClick xmlns:r="http://schemas.openxmlformats.org/officeDocument/2006/relationships" r:id="rId10"/>
          <a:extLst>
            <a:ext uri="{FF2B5EF4-FFF2-40B4-BE49-F238E27FC236}">
              <a16:creationId xmlns:a16="http://schemas.microsoft.com/office/drawing/2014/main" id="{00000000-0008-0000-1900-00000D000000}"/>
            </a:ext>
          </a:extLst>
        </xdr:cNvPr>
        <xdr:cNvSpPr/>
      </xdr:nvSpPr>
      <xdr:spPr>
        <a:xfrm>
          <a:off x="2364581" y="8908257"/>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SF-425</a:t>
          </a:r>
        </a:p>
        <a:p>
          <a:pPr algn="ctr"/>
          <a:r>
            <a:rPr lang="en-US" sz="1200">
              <a:solidFill>
                <a:srgbClr val="2E2B1A"/>
              </a:solidFill>
              <a:effectLst>
                <a:innerShdw blurRad="63500" dist="50800" dir="10800000">
                  <a:prstClr val="black">
                    <a:alpha val="50000"/>
                  </a:prstClr>
                </a:innerShdw>
              </a:effectLst>
            </a:rPr>
            <a:t> Qtr 2</a:t>
          </a:r>
        </a:p>
      </xdr:txBody>
    </xdr:sp>
    <xdr:clientData/>
  </xdr:twoCellAnchor>
  <xdr:twoCellAnchor>
    <xdr:from>
      <xdr:col>3</xdr:col>
      <xdr:colOff>642938</xdr:colOff>
      <xdr:row>33</xdr:row>
      <xdr:rowOff>226220</xdr:rowOff>
    </xdr:from>
    <xdr:to>
      <xdr:col>4</xdr:col>
      <xdr:colOff>916781</xdr:colOff>
      <xdr:row>38</xdr:row>
      <xdr:rowOff>154783</xdr:rowOff>
    </xdr:to>
    <xdr:sp macro="" textlink="">
      <xdr:nvSpPr>
        <xdr:cNvPr id="14" name="Oval 13">
          <a:hlinkClick xmlns:r="http://schemas.openxmlformats.org/officeDocument/2006/relationships" r:id="rId11"/>
          <a:extLst>
            <a:ext uri="{FF2B5EF4-FFF2-40B4-BE49-F238E27FC236}">
              <a16:creationId xmlns:a16="http://schemas.microsoft.com/office/drawing/2014/main" id="{00000000-0008-0000-1900-00000E000000}"/>
            </a:ext>
          </a:extLst>
        </xdr:cNvPr>
        <xdr:cNvSpPr/>
      </xdr:nvSpPr>
      <xdr:spPr>
        <a:xfrm>
          <a:off x="3919538" y="8884445"/>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SF-425</a:t>
          </a:r>
        </a:p>
        <a:p>
          <a:pPr algn="ctr"/>
          <a:r>
            <a:rPr lang="en-US" sz="1200">
              <a:solidFill>
                <a:srgbClr val="2E2B1A"/>
              </a:solidFill>
              <a:effectLst>
                <a:innerShdw blurRad="63500" dist="50800" dir="10800000">
                  <a:prstClr val="black">
                    <a:alpha val="50000"/>
                  </a:prstClr>
                </a:innerShdw>
              </a:effectLst>
            </a:rPr>
            <a:t> Qtr 3</a:t>
          </a:r>
        </a:p>
      </xdr:txBody>
    </xdr:sp>
    <xdr:clientData/>
  </xdr:twoCellAnchor>
  <xdr:twoCellAnchor editAs="oneCell">
    <xdr:from>
      <xdr:col>1</xdr:col>
      <xdr:colOff>1152525</xdr:colOff>
      <xdr:row>19</xdr:row>
      <xdr:rowOff>85725</xdr:rowOff>
    </xdr:from>
    <xdr:to>
      <xdr:col>2</xdr:col>
      <xdr:colOff>1095375</xdr:colOff>
      <xdr:row>24</xdr:row>
      <xdr:rowOff>0</xdr:rowOff>
    </xdr:to>
    <xdr:pic>
      <xdr:nvPicPr>
        <xdr:cNvPr id="16" name="Picture 3" descr="Cgblack">
          <a:extLst>
            <a:ext uri="{FF2B5EF4-FFF2-40B4-BE49-F238E27FC236}">
              <a16:creationId xmlns:a16="http://schemas.microsoft.com/office/drawing/2014/main" id="{00000000-0008-0000-1900-000010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105025" y="5410200"/>
          <a:ext cx="11049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1016794</xdr:colOff>
      <xdr:row>47</xdr:row>
      <xdr:rowOff>45244</xdr:rowOff>
    </xdr:from>
    <xdr:to>
      <xdr:col>4</xdr:col>
      <xdr:colOff>128587</xdr:colOff>
      <xdr:row>51</xdr:row>
      <xdr:rowOff>211932</xdr:rowOff>
    </xdr:to>
    <xdr:sp macro="" textlink="">
      <xdr:nvSpPr>
        <xdr:cNvPr id="17" name="Oval 16">
          <a:hlinkClick xmlns:r="http://schemas.openxmlformats.org/officeDocument/2006/relationships" r:id="rId13"/>
          <a:extLst>
            <a:ext uri="{FF2B5EF4-FFF2-40B4-BE49-F238E27FC236}">
              <a16:creationId xmlns:a16="http://schemas.microsoft.com/office/drawing/2014/main" id="{00000000-0008-0000-1900-000011000000}"/>
            </a:ext>
          </a:extLst>
        </xdr:cNvPr>
        <xdr:cNvSpPr/>
      </xdr:nvSpPr>
      <xdr:spPr>
        <a:xfrm>
          <a:off x="3131344" y="12037219"/>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Instructions Data Entry</a:t>
          </a:r>
        </a:p>
      </xdr:txBody>
    </xdr:sp>
    <xdr:clientData/>
  </xdr:twoCellAnchor>
  <xdr:twoCellAnchor>
    <xdr:from>
      <xdr:col>2</xdr:col>
      <xdr:colOff>1035845</xdr:colOff>
      <xdr:row>38</xdr:row>
      <xdr:rowOff>95250</xdr:rowOff>
    </xdr:from>
    <xdr:to>
      <xdr:col>4</xdr:col>
      <xdr:colOff>142876</xdr:colOff>
      <xdr:row>43</xdr:row>
      <xdr:rowOff>23813</xdr:rowOff>
    </xdr:to>
    <xdr:sp macro="" textlink="">
      <xdr:nvSpPr>
        <xdr:cNvPr id="18" name="Oval 17">
          <a:hlinkClick xmlns:r="http://schemas.openxmlformats.org/officeDocument/2006/relationships" r:id="rId14"/>
          <a:extLst>
            <a:ext uri="{FF2B5EF4-FFF2-40B4-BE49-F238E27FC236}">
              <a16:creationId xmlns:a16="http://schemas.microsoft.com/office/drawing/2014/main" id="{00000000-0008-0000-1900-000012000000}"/>
            </a:ext>
          </a:extLst>
        </xdr:cNvPr>
        <xdr:cNvSpPr/>
      </xdr:nvSpPr>
      <xdr:spPr>
        <a:xfrm>
          <a:off x="3150395" y="9944100"/>
          <a:ext cx="1431131"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Edit Carryover or Allocation</a:t>
          </a:r>
        </a:p>
      </xdr:txBody>
    </xdr:sp>
    <xdr:clientData/>
  </xdr:twoCellAnchor>
  <xdr:twoCellAnchor>
    <xdr:from>
      <xdr:col>4</xdr:col>
      <xdr:colOff>238125</xdr:colOff>
      <xdr:row>38</xdr:row>
      <xdr:rowOff>83344</xdr:rowOff>
    </xdr:from>
    <xdr:to>
      <xdr:col>5</xdr:col>
      <xdr:colOff>511969</xdr:colOff>
      <xdr:row>43</xdr:row>
      <xdr:rowOff>11907</xdr:rowOff>
    </xdr:to>
    <xdr:sp macro="" textlink="">
      <xdr:nvSpPr>
        <xdr:cNvPr id="19" name="Oval 18">
          <a:hlinkClick xmlns:r="http://schemas.openxmlformats.org/officeDocument/2006/relationships" r:id="rId15"/>
          <a:extLst>
            <a:ext uri="{FF2B5EF4-FFF2-40B4-BE49-F238E27FC236}">
              <a16:creationId xmlns:a16="http://schemas.microsoft.com/office/drawing/2014/main" id="{00000000-0008-0000-1900-000013000000}"/>
            </a:ext>
          </a:extLst>
        </xdr:cNvPr>
        <xdr:cNvSpPr/>
      </xdr:nvSpPr>
      <xdr:spPr>
        <a:xfrm>
          <a:off x="4676775" y="9932194"/>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Navigation Sheet</a:t>
          </a:r>
        </a:p>
        <a:p>
          <a:pPr algn="ctr"/>
          <a:endParaRPr lang="en-US" sz="1200">
            <a:solidFill>
              <a:srgbClr val="2E2B1A"/>
            </a:solidFill>
            <a:effectLst>
              <a:innerShdw blurRad="63500" dist="50800" dir="10800000">
                <a:prstClr val="black">
                  <a:alpha val="50000"/>
                </a:prstClr>
              </a:innerShdw>
            </a:effectLst>
          </a:endParaRPr>
        </a:p>
      </xdr:txBody>
    </xdr:sp>
    <xdr:clientData/>
  </xdr:twoCellAnchor>
  <xdr:twoCellAnchor>
    <xdr:from>
      <xdr:col>2</xdr:col>
      <xdr:colOff>238124</xdr:colOff>
      <xdr:row>42</xdr:row>
      <xdr:rowOff>214313</xdr:rowOff>
    </xdr:from>
    <xdr:to>
      <xdr:col>3</xdr:col>
      <xdr:colOff>511968</xdr:colOff>
      <xdr:row>47</xdr:row>
      <xdr:rowOff>142876</xdr:rowOff>
    </xdr:to>
    <xdr:sp macro="" textlink="">
      <xdr:nvSpPr>
        <xdr:cNvPr id="20" name="Oval 19">
          <a:hlinkClick xmlns:r="http://schemas.openxmlformats.org/officeDocument/2006/relationships" r:id="rId16"/>
          <a:extLst>
            <a:ext uri="{FF2B5EF4-FFF2-40B4-BE49-F238E27FC236}">
              <a16:creationId xmlns:a16="http://schemas.microsoft.com/office/drawing/2014/main" id="{00000000-0008-0000-1900-000014000000}"/>
            </a:ext>
          </a:extLst>
        </xdr:cNvPr>
        <xdr:cNvSpPr/>
      </xdr:nvSpPr>
      <xdr:spPr>
        <a:xfrm>
          <a:off x="2352674" y="11015663"/>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View/Pr</a:t>
          </a:r>
          <a:r>
            <a:rPr lang="en-US" sz="1200" b="0">
              <a:solidFill>
                <a:srgbClr val="2E2B1A"/>
              </a:solidFill>
              <a:effectLst>
                <a:innerShdw blurRad="63500" dist="50800" dir="10800000">
                  <a:prstClr val="black">
                    <a:alpha val="50000"/>
                  </a:prstClr>
                </a:innerShdw>
              </a:effectLst>
            </a:rPr>
            <a:t>int </a:t>
          </a:r>
          <a:r>
            <a:rPr lang="en-US" sz="1200">
              <a:solidFill>
                <a:srgbClr val="2E2B1A"/>
              </a:solidFill>
              <a:effectLst>
                <a:innerShdw blurRad="63500" dist="50800" dir="10800000">
                  <a:prstClr val="black">
                    <a:alpha val="50000"/>
                  </a:prstClr>
                </a:innerShdw>
              </a:effectLst>
            </a:rPr>
            <a:t>Cumulative Figures</a:t>
          </a:r>
        </a:p>
        <a:p>
          <a:pPr algn="ctr"/>
          <a:endParaRPr lang="en-US" sz="1200">
            <a:solidFill>
              <a:srgbClr val="2E2B1A"/>
            </a:solidFill>
            <a:effectLst>
              <a:innerShdw blurRad="63500" dist="50800" dir="10800000">
                <a:prstClr val="black">
                  <a:alpha val="50000"/>
                </a:prstClr>
              </a:innerShdw>
            </a:effectLst>
          </a:endParaRPr>
        </a:p>
      </xdr:txBody>
    </xdr:sp>
    <xdr:clientData/>
  </xdr:twoCellAnchor>
  <xdr:twoCellAnchor>
    <xdr:from>
      <xdr:col>3</xdr:col>
      <xdr:colOff>631032</xdr:colOff>
      <xdr:row>42</xdr:row>
      <xdr:rowOff>190500</xdr:rowOff>
    </xdr:from>
    <xdr:to>
      <xdr:col>4</xdr:col>
      <xdr:colOff>904875</xdr:colOff>
      <xdr:row>47</xdr:row>
      <xdr:rowOff>119063</xdr:rowOff>
    </xdr:to>
    <xdr:sp macro="" textlink="">
      <xdr:nvSpPr>
        <xdr:cNvPr id="21" name="Oval 20">
          <a:hlinkClick xmlns:r="http://schemas.openxmlformats.org/officeDocument/2006/relationships" r:id="rId17"/>
          <a:extLst>
            <a:ext uri="{FF2B5EF4-FFF2-40B4-BE49-F238E27FC236}">
              <a16:creationId xmlns:a16="http://schemas.microsoft.com/office/drawing/2014/main" id="{00000000-0008-0000-1900-000015000000}"/>
            </a:ext>
          </a:extLst>
        </xdr:cNvPr>
        <xdr:cNvSpPr/>
      </xdr:nvSpPr>
      <xdr:spPr>
        <a:xfrm>
          <a:off x="3907632" y="10991850"/>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Document</a:t>
          </a:r>
          <a:r>
            <a:rPr lang="en-US" sz="1200" baseline="0">
              <a:solidFill>
                <a:srgbClr val="2E2B1A"/>
              </a:solidFill>
              <a:effectLst>
                <a:innerShdw blurRad="63500" dist="50800" dir="10800000">
                  <a:prstClr val="black">
                    <a:alpha val="50000"/>
                  </a:prstClr>
                </a:innerShdw>
              </a:effectLst>
            </a:rPr>
            <a:t> Extension Request</a:t>
          </a:r>
          <a:endParaRPr lang="en-US" sz="1200">
            <a:solidFill>
              <a:srgbClr val="2E2B1A"/>
            </a:solidFill>
            <a:effectLst>
              <a:innerShdw blurRad="63500" dist="50800" dir="10800000">
                <a:prstClr val="black">
                  <a:alpha val="50000"/>
                </a:prstClr>
              </a:innerShdw>
            </a:effectLst>
          </a:endParaRPr>
        </a:p>
        <a:p>
          <a:pPr algn="ctr"/>
          <a:endParaRPr lang="en-US" sz="1200">
            <a:solidFill>
              <a:srgbClr val="2E2B1A"/>
            </a:solidFill>
            <a:effectLst>
              <a:innerShdw blurRad="63500" dist="50800" dir="10800000">
                <a:prstClr val="black">
                  <a:alpha val="50000"/>
                </a:prstClr>
              </a:innerShdw>
            </a:effectLst>
          </a:endParaRPr>
        </a:p>
      </xdr:txBody>
    </xdr:sp>
    <xdr:clientData/>
  </xdr:twoCellAnchor>
  <xdr:twoCellAnchor>
    <xdr:from>
      <xdr:col>5</xdr:col>
      <xdr:colOff>657225</xdr:colOff>
      <xdr:row>29</xdr:row>
      <xdr:rowOff>152400</xdr:rowOff>
    </xdr:from>
    <xdr:to>
      <xdr:col>6</xdr:col>
      <xdr:colOff>931069</xdr:colOff>
      <xdr:row>34</xdr:row>
      <xdr:rowOff>80963</xdr:rowOff>
    </xdr:to>
    <xdr:sp macro="" textlink="">
      <xdr:nvSpPr>
        <xdr:cNvPr id="24" name="Oval 23">
          <a:hlinkClick xmlns:r="http://schemas.openxmlformats.org/officeDocument/2006/relationships" r:id="rId18"/>
          <a:extLst>
            <a:ext uri="{FF2B5EF4-FFF2-40B4-BE49-F238E27FC236}">
              <a16:creationId xmlns:a16="http://schemas.microsoft.com/office/drawing/2014/main" id="{00000000-0008-0000-1900-000018000000}"/>
            </a:ext>
          </a:extLst>
        </xdr:cNvPr>
        <xdr:cNvSpPr/>
      </xdr:nvSpPr>
      <xdr:spPr>
        <a:xfrm>
          <a:off x="6257925" y="7858125"/>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Expenditures</a:t>
          </a:r>
        </a:p>
        <a:p>
          <a:pPr algn="ctr"/>
          <a:r>
            <a:rPr lang="en-US" sz="1200">
              <a:solidFill>
                <a:srgbClr val="2E2B1A"/>
              </a:solidFill>
              <a:effectLst>
                <a:innerShdw blurRad="63500" dist="50800" dir="10800000">
                  <a:prstClr val="black">
                    <a:alpha val="50000"/>
                  </a:prstClr>
                </a:innerShdw>
              </a:effectLst>
            </a:rPr>
            <a:t> Final</a:t>
          </a:r>
        </a:p>
      </xdr:txBody>
    </xdr:sp>
    <xdr:clientData/>
  </xdr:twoCellAnchor>
  <xdr:twoCellAnchor>
    <xdr:from>
      <xdr:col>1</xdr:col>
      <xdr:colOff>676275</xdr:colOff>
      <xdr:row>38</xdr:row>
      <xdr:rowOff>114300</xdr:rowOff>
    </xdr:from>
    <xdr:to>
      <xdr:col>2</xdr:col>
      <xdr:colOff>950119</xdr:colOff>
      <xdr:row>43</xdr:row>
      <xdr:rowOff>42863</xdr:rowOff>
    </xdr:to>
    <xdr:sp macro="" textlink="">
      <xdr:nvSpPr>
        <xdr:cNvPr id="26" name="Oval 25">
          <a:hlinkClick xmlns:r="http://schemas.openxmlformats.org/officeDocument/2006/relationships" r:id="rId19"/>
          <a:extLst>
            <a:ext uri="{FF2B5EF4-FFF2-40B4-BE49-F238E27FC236}">
              <a16:creationId xmlns:a16="http://schemas.microsoft.com/office/drawing/2014/main" id="{00000000-0008-0000-1900-00001A000000}"/>
            </a:ext>
          </a:extLst>
        </xdr:cNvPr>
        <xdr:cNvSpPr/>
      </xdr:nvSpPr>
      <xdr:spPr>
        <a:xfrm>
          <a:off x="1628775" y="9963150"/>
          <a:ext cx="1435894"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r>
            <a:rPr lang="en-US" sz="1200">
              <a:solidFill>
                <a:srgbClr val="2E2B1A"/>
              </a:solidFill>
              <a:effectLst>
                <a:innerShdw blurRad="63500" dist="50800" dir="10800000">
                  <a:prstClr val="black">
                    <a:alpha val="50000"/>
                  </a:prstClr>
                </a:innerShdw>
              </a:effectLst>
            </a:rPr>
            <a:t>SF-425    Final</a:t>
          </a:r>
        </a:p>
      </xdr:txBody>
    </xdr:sp>
    <xdr:clientData/>
  </xdr:twoCellAnchor>
  <xdr:twoCellAnchor>
    <xdr:from>
      <xdr:col>0</xdr:col>
      <xdr:colOff>28575</xdr:colOff>
      <xdr:row>9</xdr:row>
      <xdr:rowOff>0</xdr:rowOff>
    </xdr:from>
    <xdr:to>
      <xdr:col>1</xdr:col>
      <xdr:colOff>9525</xdr:colOff>
      <xdr:row>9</xdr:row>
      <xdr:rowOff>219075</xdr:rowOff>
    </xdr:to>
    <xdr:sp macro="[0]!ThisWorkbook.OpenSF270Qtr1" textlink="">
      <xdr:nvSpPr>
        <xdr:cNvPr id="15" name="Rectangle 14">
          <a:extLst>
            <a:ext uri="{FF2B5EF4-FFF2-40B4-BE49-F238E27FC236}">
              <a16:creationId xmlns:a16="http://schemas.microsoft.com/office/drawing/2014/main" id="{00000000-0008-0000-1900-00000F000000}"/>
            </a:ext>
          </a:extLst>
        </xdr:cNvPr>
        <xdr:cNvSpPr/>
      </xdr:nvSpPr>
      <xdr:spPr>
        <a:xfrm>
          <a:off x="28575" y="3181350"/>
          <a:ext cx="933450" cy="219075"/>
        </a:xfrm>
        <a:prstGeom prst="rect">
          <a:avLst/>
        </a:prstGeom>
        <a:solidFill>
          <a:schemeClr val="tx1">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10</xdr:row>
      <xdr:rowOff>0</xdr:rowOff>
    </xdr:from>
    <xdr:to>
      <xdr:col>0</xdr:col>
      <xdr:colOff>933450</xdr:colOff>
      <xdr:row>10</xdr:row>
      <xdr:rowOff>219075</xdr:rowOff>
    </xdr:to>
    <xdr:sp macro="[0]!ThisWorkbook.OpenSF270Qtr2" textlink="">
      <xdr:nvSpPr>
        <xdr:cNvPr id="25" name="Rectangle 24">
          <a:extLst>
            <a:ext uri="{FF2B5EF4-FFF2-40B4-BE49-F238E27FC236}">
              <a16:creationId xmlns:a16="http://schemas.microsoft.com/office/drawing/2014/main" id="{00000000-0008-0000-1900-000019000000}"/>
            </a:ext>
          </a:extLst>
        </xdr:cNvPr>
        <xdr:cNvSpPr/>
      </xdr:nvSpPr>
      <xdr:spPr>
        <a:xfrm>
          <a:off x="0" y="3419475"/>
          <a:ext cx="933450" cy="219075"/>
        </a:xfrm>
        <a:prstGeom prst="rect">
          <a:avLst/>
        </a:prstGeom>
        <a:solidFill>
          <a:schemeClr val="tx1">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11</xdr:row>
      <xdr:rowOff>0</xdr:rowOff>
    </xdr:from>
    <xdr:to>
      <xdr:col>0</xdr:col>
      <xdr:colOff>933450</xdr:colOff>
      <xdr:row>11</xdr:row>
      <xdr:rowOff>219075</xdr:rowOff>
    </xdr:to>
    <xdr:sp macro="[0]!ThisWorkbook.OpenSF270Qtr3" textlink="">
      <xdr:nvSpPr>
        <xdr:cNvPr id="28" name="Rectangle 27">
          <a:extLst>
            <a:ext uri="{FF2B5EF4-FFF2-40B4-BE49-F238E27FC236}">
              <a16:creationId xmlns:a16="http://schemas.microsoft.com/office/drawing/2014/main" id="{00000000-0008-0000-1900-00001C000000}"/>
            </a:ext>
          </a:extLst>
        </xdr:cNvPr>
        <xdr:cNvSpPr/>
      </xdr:nvSpPr>
      <xdr:spPr>
        <a:xfrm>
          <a:off x="0" y="3657600"/>
          <a:ext cx="933450" cy="219075"/>
        </a:xfrm>
        <a:prstGeom prst="rect">
          <a:avLst/>
        </a:prstGeom>
        <a:solidFill>
          <a:schemeClr val="tx1">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12</xdr:row>
      <xdr:rowOff>0</xdr:rowOff>
    </xdr:from>
    <xdr:to>
      <xdr:col>0</xdr:col>
      <xdr:colOff>933450</xdr:colOff>
      <xdr:row>12</xdr:row>
      <xdr:rowOff>219075</xdr:rowOff>
    </xdr:to>
    <xdr:sp macro="[0]!ThisWorkbook.OpenSF270Qtr4" textlink="">
      <xdr:nvSpPr>
        <xdr:cNvPr id="30" name="Rectangle 29">
          <a:extLst>
            <a:ext uri="{FF2B5EF4-FFF2-40B4-BE49-F238E27FC236}">
              <a16:creationId xmlns:a16="http://schemas.microsoft.com/office/drawing/2014/main" id="{00000000-0008-0000-1900-00001E000000}"/>
            </a:ext>
          </a:extLst>
        </xdr:cNvPr>
        <xdr:cNvSpPr/>
      </xdr:nvSpPr>
      <xdr:spPr>
        <a:xfrm>
          <a:off x="0" y="3895725"/>
          <a:ext cx="933450" cy="219075"/>
        </a:xfrm>
        <a:prstGeom prst="rect">
          <a:avLst/>
        </a:prstGeom>
        <a:solidFill>
          <a:schemeClr val="tx1">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13</xdr:row>
      <xdr:rowOff>0</xdr:rowOff>
    </xdr:from>
    <xdr:to>
      <xdr:col>0</xdr:col>
      <xdr:colOff>933450</xdr:colOff>
      <xdr:row>13</xdr:row>
      <xdr:rowOff>219075</xdr:rowOff>
    </xdr:to>
    <xdr:sp macro="[0]!ThisWorkbook.OpenSF270Final" textlink="">
      <xdr:nvSpPr>
        <xdr:cNvPr id="32" name="Rectangle 31">
          <a:extLst>
            <a:ext uri="{FF2B5EF4-FFF2-40B4-BE49-F238E27FC236}">
              <a16:creationId xmlns:a16="http://schemas.microsoft.com/office/drawing/2014/main" id="{00000000-0008-0000-1900-000020000000}"/>
            </a:ext>
          </a:extLst>
        </xdr:cNvPr>
        <xdr:cNvSpPr/>
      </xdr:nvSpPr>
      <xdr:spPr>
        <a:xfrm>
          <a:off x="0" y="4133850"/>
          <a:ext cx="933450" cy="219075"/>
        </a:xfrm>
        <a:prstGeom prst="rect">
          <a:avLst/>
        </a:prstGeom>
        <a:solidFill>
          <a:schemeClr val="tx1">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361949</xdr:colOff>
      <xdr:row>15</xdr:row>
      <xdr:rowOff>9525</xdr:rowOff>
    </xdr:from>
    <xdr:to>
      <xdr:col>7</xdr:col>
      <xdr:colOff>295274</xdr:colOff>
      <xdr:row>21</xdr:row>
      <xdr:rowOff>123825</xdr:rowOff>
    </xdr:to>
    <xdr:sp macro="[0]!ThisWorkbook.GoBackToWhereYouWas" textlink="">
      <xdr:nvSpPr>
        <xdr:cNvPr id="3" name="Oval 2">
          <a:extLst>
            <a:ext uri="{FF2B5EF4-FFF2-40B4-BE49-F238E27FC236}">
              <a16:creationId xmlns:a16="http://schemas.microsoft.com/office/drawing/2014/main" id="{00000000-0008-0000-1A00-000003000000}"/>
            </a:ext>
          </a:extLst>
        </xdr:cNvPr>
        <xdr:cNvSpPr/>
      </xdr:nvSpPr>
      <xdr:spPr>
        <a:xfrm>
          <a:off x="2800349" y="2886075"/>
          <a:ext cx="1762125" cy="1257300"/>
        </a:xfrm>
        <a:prstGeom prst="ellipse">
          <a:avLst/>
        </a:prstGeom>
        <a:solidFill>
          <a:srgbClr val="FFFFCC"/>
        </a:solidFill>
        <a:effectLst>
          <a:outerShdw blurRad="152400" dist="317500" dir="5400000" sx="90000" sy="-19000" rotWithShape="0">
            <a:prstClr val="black">
              <a:alpha val="15000"/>
            </a:prst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800" b="1">
              <a:solidFill>
                <a:schemeClr val="tx2"/>
              </a:solidFill>
              <a:latin typeface="CG Times" pitchFamily="18" charset="0"/>
            </a:rPr>
            <a:t>Return</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276225</xdr:colOff>
      <xdr:row>11</xdr:row>
      <xdr:rowOff>38101</xdr:rowOff>
    </xdr:from>
    <xdr:to>
      <xdr:col>3</xdr:col>
      <xdr:colOff>1019174</xdr:colOff>
      <xdr:row>17</xdr:row>
      <xdr:rowOff>114301</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1B00-000003000000}"/>
            </a:ext>
          </a:extLst>
        </xdr:cNvPr>
        <xdr:cNvSpPr/>
      </xdr:nvSpPr>
      <xdr:spPr>
        <a:xfrm>
          <a:off x="4210050" y="2524126"/>
          <a:ext cx="1523999" cy="1276350"/>
        </a:xfrm>
        <a:prstGeom prst="roundRect">
          <a:avLst/>
        </a:prstGeom>
        <a:solidFill>
          <a:schemeClr val="bg1">
            <a:lumMod val="85000"/>
          </a:schemeClr>
        </a:solidFill>
        <a:ln w="101600" cap="rnd" cmpd="thickThin">
          <a:solidFill>
            <a:schemeClr val="bg2">
              <a:lumMod val="10000"/>
            </a:schemeClr>
          </a:solidFill>
        </a:ln>
        <a:effectLst>
          <a:glow rad="63500">
            <a:schemeClr val="accent3">
              <a:satMod val="175000"/>
              <a:alpha val="40000"/>
            </a:schemeClr>
          </a:glow>
          <a:outerShdw blurRad="76200" dir="13500000" sy="23000" kx="1200000" algn="br" rotWithShape="0">
            <a:prstClr val="black">
              <a:alpha val="20000"/>
            </a:prstClr>
          </a:outerShdw>
        </a:effectLst>
        <a:scene3d>
          <a:camera prst="orthographicFront"/>
          <a:lightRig rig="flat" dir="t"/>
        </a:scene3d>
        <a:sp3d prstMaterial="metal">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en-US" sz="1800" b="1" baseline="0">
              <a:solidFill>
                <a:schemeClr val="tx1"/>
              </a:solidFill>
              <a:latin typeface="Arial" pitchFamily="34" charset="0"/>
              <a:cs typeface="Arial" pitchFamily="34" charset="0"/>
            </a:rPr>
            <a:t>Return to Navigation Sheet </a:t>
          </a:r>
          <a:endParaRPr lang="en-US" sz="1400" b="0" baseline="0">
            <a:solidFill>
              <a:schemeClr val="tx1"/>
            </a:solidFill>
            <a:latin typeface="Arial" pitchFamily="34" charset="0"/>
            <a:cs typeface="Arial" pitchFamily="34" charset="0"/>
          </a:endParaRPr>
        </a:p>
      </xdr:txBody>
    </xdr:sp>
    <xdr:clientData/>
  </xdr:twoCellAnchor>
  <xdr:twoCellAnchor>
    <xdr:from>
      <xdr:col>3</xdr:col>
      <xdr:colOff>1276349</xdr:colOff>
      <xdr:row>10</xdr:row>
      <xdr:rowOff>47625</xdr:rowOff>
    </xdr:from>
    <xdr:to>
      <xdr:col>4</xdr:col>
      <xdr:colOff>2686050</xdr:colOff>
      <xdr:row>18</xdr:row>
      <xdr:rowOff>114300</xdr:rowOff>
    </xdr:to>
    <xdr:sp macro="" textlink="">
      <xdr:nvSpPr>
        <xdr:cNvPr id="4" name="Rounded Rectangle 3">
          <a:extLst>
            <a:ext uri="{FF2B5EF4-FFF2-40B4-BE49-F238E27FC236}">
              <a16:creationId xmlns:a16="http://schemas.microsoft.com/office/drawing/2014/main" id="{00000000-0008-0000-1B00-000004000000}"/>
            </a:ext>
          </a:extLst>
        </xdr:cNvPr>
        <xdr:cNvSpPr/>
      </xdr:nvSpPr>
      <xdr:spPr>
        <a:xfrm>
          <a:off x="5991224" y="2333625"/>
          <a:ext cx="3819526" cy="1666875"/>
        </a:xfrm>
        <a:prstGeom prst="roundRect">
          <a:avLst/>
        </a:prstGeom>
        <a:solidFill>
          <a:schemeClr val="bg2">
            <a:lumMod val="90000"/>
          </a:schemeClr>
        </a:solidFill>
        <a:ln w="73025">
          <a:solidFill>
            <a:schemeClr val="bg2">
              <a:lumMod val="25000"/>
            </a:schemeClr>
          </a:solidFill>
        </a:ln>
        <a:effectLst>
          <a:outerShdw blurRad="76200" dir="13500000" sy="23000" kx="1200000" algn="br" rotWithShape="0">
            <a:prstClr val="black">
              <a:alpha val="20000"/>
            </a:prstClr>
          </a:outerShdw>
        </a:effectLst>
        <a:scene3d>
          <a:camera prst="orthographicFront"/>
          <a:lightRig rig="glow"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600" b="1" u="none">
              <a:solidFill>
                <a:sysClr val="windowText" lastClr="000000"/>
              </a:solidFill>
              <a:latin typeface="Arial" pitchFamily="34" charset="0"/>
              <a:cs typeface="Arial" pitchFamily="34" charset="0"/>
            </a:rPr>
            <a:t>Use this sheet to document any extensions to the financial reporting deadlines.  Enter the number of additional</a:t>
          </a:r>
          <a:r>
            <a:rPr lang="en-US" sz="1600" b="1" u="none" baseline="0">
              <a:solidFill>
                <a:sysClr val="windowText" lastClr="000000"/>
              </a:solidFill>
              <a:latin typeface="Arial" pitchFamily="34" charset="0"/>
              <a:cs typeface="Arial" pitchFamily="34" charset="0"/>
            </a:rPr>
            <a:t> days needed and the new due date will adjust accordingly.</a:t>
          </a:r>
          <a:endParaRPr lang="en-US" sz="1200" b="0" u="sng">
            <a:solidFill>
              <a:sysClr val="windowText" lastClr="000000"/>
            </a:solidFill>
            <a:latin typeface="Arial" pitchFamily="34" charset="0"/>
            <a:cs typeface="Arial" pitchFamily="34" charset="0"/>
          </a:endParaRPr>
        </a:p>
      </xdr:txBody>
    </xdr:sp>
    <xdr:clientData/>
  </xdr:twoCellAnchor>
  <xdr:twoCellAnchor editAs="oneCell">
    <xdr:from>
      <xdr:col>2</xdr:col>
      <xdr:colOff>400050</xdr:colOff>
      <xdr:row>18</xdr:row>
      <xdr:rowOff>9525</xdr:rowOff>
    </xdr:from>
    <xdr:to>
      <xdr:col>3</xdr:col>
      <xdr:colOff>809625</xdr:colOff>
      <xdr:row>23</xdr:row>
      <xdr:rowOff>152400</xdr:rowOff>
    </xdr:to>
    <xdr:pic>
      <xdr:nvPicPr>
        <xdr:cNvPr id="5" name="Picture 8" descr="MCj04414240000[1]">
          <a:hlinkClick xmlns:r="http://schemas.openxmlformats.org/officeDocument/2006/relationships" r:id="rId2"/>
          <a:extLst>
            <a:ext uri="{FF2B5EF4-FFF2-40B4-BE49-F238E27FC236}">
              <a16:creationId xmlns:a16="http://schemas.microsoft.com/office/drawing/2014/main" id="{00000000-0008-0000-1B00-000005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4333875" y="3895725"/>
          <a:ext cx="1190625" cy="1143000"/>
        </a:xfrm>
        <a:prstGeom prst="rect">
          <a:avLst/>
        </a:prstGeom>
        <a:noFill/>
        <a:ln w="9525">
          <a:noFill/>
          <a:miter lim="800000"/>
          <a:headEnd/>
          <a:tailEnd/>
        </a:ln>
        <a:effectLst>
          <a:outerShdw blurRad="76200" dir="13500000" sy="23000" kx="1200000" algn="br" rotWithShape="0">
            <a:prstClr val="black">
              <a:alpha val="20000"/>
            </a:prstClr>
          </a:outerShdw>
        </a:effec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11</xdr:col>
      <xdr:colOff>438150</xdr:colOff>
      <xdr:row>117</xdr:row>
      <xdr:rowOff>142875</xdr:rowOff>
    </xdr:from>
    <xdr:to>
      <xdr:col>18</xdr:col>
      <xdr:colOff>161925</xdr:colOff>
      <xdr:row>136</xdr:row>
      <xdr:rowOff>114300</xdr:rowOff>
    </xdr:to>
    <xdr:pic>
      <xdr:nvPicPr>
        <xdr:cNvPr id="38" name="Picture 16">
          <a:extLst>
            <a:ext uri="{FF2B5EF4-FFF2-40B4-BE49-F238E27FC236}">
              <a16:creationId xmlns:a16="http://schemas.microsoft.com/office/drawing/2014/main" id="{00000000-0008-0000-1C00-00002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0" y="23117175"/>
          <a:ext cx="3990975" cy="3590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16</xdr:col>
      <xdr:colOff>542925</xdr:colOff>
      <xdr:row>1</xdr:row>
      <xdr:rowOff>85726</xdr:rowOff>
    </xdr:from>
    <xdr:to>
      <xdr:col>18</xdr:col>
      <xdr:colOff>514350</xdr:colOff>
      <xdr:row>11</xdr:row>
      <xdr:rowOff>137080</xdr:rowOff>
    </xdr:to>
    <xdr:pic>
      <xdr:nvPicPr>
        <xdr:cNvPr id="2" name="Picture 12" descr="Michigan_J_Frog_svg.png">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96525" y="962026"/>
          <a:ext cx="1190625" cy="1956354"/>
        </a:xfrm>
        <a:prstGeom prst="rect">
          <a:avLst/>
        </a:prstGeom>
        <a:noFill/>
        <a:ln>
          <a:noFill/>
        </a:ln>
        <a:effectLst>
          <a:outerShdw dist="317500" dir="5400000" sx="89999" sy="-19000" rotWithShape="0">
            <a:srgbClr val="000000">
              <a:alpha val="14998"/>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6</xdr:col>
      <xdr:colOff>180974</xdr:colOff>
      <xdr:row>2</xdr:row>
      <xdr:rowOff>152399</xdr:rowOff>
    </xdr:from>
    <xdr:to>
      <xdr:col>10</xdr:col>
      <xdr:colOff>38099</xdr:colOff>
      <xdr:row>14</xdr:row>
      <xdr:rowOff>161924</xdr:rowOff>
    </xdr:to>
    <xdr:pic>
      <xdr:nvPicPr>
        <xdr:cNvPr id="3" name="Picture 8" descr="Michigan_J_Frog2_svg.png">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38574" y="1219199"/>
          <a:ext cx="2295525" cy="229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2</xdr:col>
      <xdr:colOff>285750</xdr:colOff>
      <xdr:row>12</xdr:row>
      <xdr:rowOff>9525</xdr:rowOff>
    </xdr:from>
    <xdr:to>
      <xdr:col>6</xdr:col>
      <xdr:colOff>85725</xdr:colOff>
      <xdr:row>17</xdr:row>
      <xdr:rowOff>85725</xdr:rowOff>
    </xdr:to>
    <xdr:pic>
      <xdr:nvPicPr>
        <xdr:cNvPr id="4" name="Picture 3" descr="Michigan_J__Frog_anim_2_by_LDEJRuff.gif">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504950" y="2981325"/>
          <a:ext cx="223837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6</xdr:col>
      <xdr:colOff>581025</xdr:colOff>
      <xdr:row>15</xdr:row>
      <xdr:rowOff>144734</xdr:rowOff>
    </xdr:from>
    <xdr:to>
      <xdr:col>9</xdr:col>
      <xdr:colOff>203507</xdr:colOff>
      <xdr:row>24</xdr:row>
      <xdr:rowOff>76200</xdr:rowOff>
    </xdr:to>
    <xdr:pic>
      <xdr:nvPicPr>
        <xdr:cNvPr id="6" name="Picture 4" descr="http://www.tvacres.com/images/roadrunner.gif">
          <a:extLst>
            <a:ext uri="{FF2B5EF4-FFF2-40B4-BE49-F238E27FC236}">
              <a16:creationId xmlns:a16="http://schemas.microsoft.com/office/drawing/2014/main" id="{00000000-0008-0000-1C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38625" y="3688034"/>
          <a:ext cx="1451282" cy="16459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2</xdr:col>
      <xdr:colOff>390525</xdr:colOff>
      <xdr:row>1</xdr:row>
      <xdr:rowOff>19049</xdr:rowOff>
    </xdr:from>
    <xdr:to>
      <xdr:col>6</xdr:col>
      <xdr:colOff>274949</xdr:colOff>
      <xdr:row>10</xdr:row>
      <xdr:rowOff>123824</xdr:rowOff>
    </xdr:to>
    <xdr:pic>
      <xdr:nvPicPr>
        <xdr:cNvPr id="8" name="irc_mi" descr="http://images2.wikia.nocookie.net/__cb20130223190606/looneytunes/images/1/11/FoghornLeghorn2.png">
          <a:extLst>
            <a:ext uri="{FF2B5EF4-FFF2-40B4-BE49-F238E27FC236}">
              <a16:creationId xmlns:a16="http://schemas.microsoft.com/office/drawing/2014/main" id="{00000000-0008-0000-1C00-000008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09725" y="895349"/>
          <a:ext cx="2322824" cy="1819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12</xdr:col>
      <xdr:colOff>545362</xdr:colOff>
      <xdr:row>13</xdr:row>
      <xdr:rowOff>133350</xdr:rowOff>
    </xdr:from>
    <xdr:to>
      <xdr:col>16</xdr:col>
      <xdr:colOff>322299</xdr:colOff>
      <xdr:row>24</xdr:row>
      <xdr:rowOff>123825</xdr:rowOff>
    </xdr:to>
    <xdr:pic>
      <xdr:nvPicPr>
        <xdr:cNvPr id="10" name="irc_mi" descr="http://freakoutnation.com/wp-content/uploads/2013/02/Fudd.png">
          <a:extLst>
            <a:ext uri="{FF2B5EF4-FFF2-40B4-BE49-F238E27FC236}">
              <a16:creationId xmlns:a16="http://schemas.microsoft.com/office/drawing/2014/main" id="{00000000-0008-0000-1C00-00000A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860562" y="3295650"/>
          <a:ext cx="2215337" cy="208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16</xdr:col>
      <xdr:colOff>314325</xdr:colOff>
      <xdr:row>13</xdr:row>
      <xdr:rowOff>0</xdr:rowOff>
    </xdr:from>
    <xdr:to>
      <xdr:col>19</xdr:col>
      <xdr:colOff>381000</xdr:colOff>
      <xdr:row>22</xdr:row>
      <xdr:rowOff>104775</xdr:rowOff>
    </xdr:to>
    <xdr:pic>
      <xdr:nvPicPr>
        <xdr:cNvPr id="12" name="irc_mi" descr="http://static.comicvine.com/uploads/original/14/146753/2807486-2013735_59654_bugs_bunny.jpg">
          <a:extLst>
            <a:ext uri="{FF2B5EF4-FFF2-40B4-BE49-F238E27FC236}">
              <a16:creationId xmlns:a16="http://schemas.microsoft.com/office/drawing/2014/main" id="{00000000-0008-0000-1C00-00000C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067925" y="3162300"/>
          <a:ext cx="1895475" cy="1819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12</xdr:col>
      <xdr:colOff>590550</xdr:colOff>
      <xdr:row>23</xdr:row>
      <xdr:rowOff>76200</xdr:rowOff>
    </xdr:from>
    <xdr:to>
      <xdr:col>16</xdr:col>
      <xdr:colOff>496768</xdr:colOff>
      <xdr:row>29</xdr:row>
      <xdr:rowOff>9525</xdr:rowOff>
    </xdr:to>
    <xdr:pic>
      <xdr:nvPicPr>
        <xdr:cNvPr id="13" name="Picture 10" descr="Michigan_J__Frog_anim_2_by_LDEJRuff.gif">
          <a:extLst>
            <a:ext uri="{FF2B5EF4-FFF2-40B4-BE49-F238E27FC236}">
              <a16:creationId xmlns:a16="http://schemas.microsoft.com/office/drawing/2014/main" id="{00000000-0008-0000-1C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flipH="1">
          <a:off x="7905750" y="5143500"/>
          <a:ext cx="2344618"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13</xdr:col>
      <xdr:colOff>371475</xdr:colOff>
      <xdr:row>4</xdr:row>
      <xdr:rowOff>9524</xdr:rowOff>
    </xdr:from>
    <xdr:to>
      <xdr:col>16</xdr:col>
      <xdr:colOff>1585</xdr:colOff>
      <xdr:row>12</xdr:row>
      <xdr:rowOff>152399</xdr:rowOff>
    </xdr:to>
    <xdr:pic>
      <xdr:nvPicPr>
        <xdr:cNvPr id="14" name="Picture 4" descr="http://www.tvacres.com/images/roadrunner.gif">
          <a:extLst>
            <a:ext uri="{FF2B5EF4-FFF2-40B4-BE49-F238E27FC236}">
              <a16:creationId xmlns:a16="http://schemas.microsoft.com/office/drawing/2014/main" id="{00000000-0008-0000-1C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296275" y="1457324"/>
          <a:ext cx="1458910"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10</xdr:col>
      <xdr:colOff>104775</xdr:colOff>
      <xdr:row>20</xdr:row>
      <xdr:rowOff>133350</xdr:rowOff>
    </xdr:from>
    <xdr:to>
      <xdr:col>12</xdr:col>
      <xdr:colOff>394865</xdr:colOff>
      <xdr:row>28</xdr:row>
      <xdr:rowOff>76200</xdr:rowOff>
    </xdr:to>
    <xdr:pic>
      <xdr:nvPicPr>
        <xdr:cNvPr id="16" name="irc_mi" descr="http://png-3.findicons.com/files/icons/206/looney_tunes/300/foghorn_leghorn.png">
          <a:extLst>
            <a:ext uri="{FF2B5EF4-FFF2-40B4-BE49-F238E27FC236}">
              <a16:creationId xmlns:a16="http://schemas.microsoft.com/office/drawing/2014/main" id="{00000000-0008-0000-1C00-000010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200775" y="4629150"/>
          <a:ext cx="1509290" cy="146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10</xdr:col>
      <xdr:colOff>238125</xdr:colOff>
      <xdr:row>28</xdr:row>
      <xdr:rowOff>142874</xdr:rowOff>
    </xdr:from>
    <xdr:to>
      <xdr:col>12</xdr:col>
      <xdr:colOff>441595</xdr:colOff>
      <xdr:row>36</xdr:row>
      <xdr:rowOff>57149</xdr:rowOff>
    </xdr:to>
    <xdr:pic>
      <xdr:nvPicPr>
        <xdr:cNvPr id="17" name="irc_mi" descr="http://icons.iconarchive.com/icons/sykonist/looney-tunes/256/Elmer-Fudd-Hunting-icon.png">
          <a:extLst>
            <a:ext uri="{FF2B5EF4-FFF2-40B4-BE49-F238E27FC236}">
              <a16:creationId xmlns:a16="http://schemas.microsoft.com/office/drawing/2014/main" id="{00000000-0008-0000-1C00-000011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334125" y="6162674"/>
          <a:ext cx="1422670"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17</xdr:col>
      <xdr:colOff>447675</xdr:colOff>
      <xdr:row>23</xdr:row>
      <xdr:rowOff>28575</xdr:rowOff>
    </xdr:from>
    <xdr:to>
      <xdr:col>19</xdr:col>
      <xdr:colOff>428625</xdr:colOff>
      <xdr:row>33</xdr:row>
      <xdr:rowOff>138582</xdr:rowOff>
    </xdr:to>
    <xdr:pic>
      <xdr:nvPicPr>
        <xdr:cNvPr id="19" name="Picture 7" descr="Michigan_J_Frog4_svg.png">
          <a:extLst>
            <a:ext uri="{FF2B5EF4-FFF2-40B4-BE49-F238E27FC236}">
              <a16:creationId xmlns:a16="http://schemas.microsoft.com/office/drawing/2014/main" id="{00000000-0008-0000-1C00-000013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0810875" y="5095875"/>
          <a:ext cx="1200150" cy="2015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xdr:col>
      <xdr:colOff>476249</xdr:colOff>
      <xdr:row>18</xdr:row>
      <xdr:rowOff>180976</xdr:rowOff>
    </xdr:from>
    <xdr:to>
      <xdr:col>5</xdr:col>
      <xdr:colOff>85724</xdr:colOff>
      <xdr:row>30</xdr:row>
      <xdr:rowOff>92318</xdr:rowOff>
    </xdr:to>
    <xdr:pic>
      <xdr:nvPicPr>
        <xdr:cNvPr id="21" name="irc_mi" descr="http://images.pictureshunt.com/pics/f/foghorn_leghorn-5234.jpg">
          <a:extLst>
            <a:ext uri="{FF2B5EF4-FFF2-40B4-BE49-F238E27FC236}">
              <a16:creationId xmlns:a16="http://schemas.microsoft.com/office/drawing/2014/main" id="{00000000-0008-0000-1C00-000015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085849" y="4295776"/>
          <a:ext cx="2047875" cy="2197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114300</xdr:colOff>
      <xdr:row>25</xdr:row>
      <xdr:rowOff>152400</xdr:rowOff>
    </xdr:from>
    <xdr:to>
      <xdr:col>7</xdr:col>
      <xdr:colOff>523875</xdr:colOff>
      <xdr:row>37</xdr:row>
      <xdr:rowOff>121160</xdr:rowOff>
    </xdr:to>
    <xdr:pic>
      <xdr:nvPicPr>
        <xdr:cNvPr id="22" name="irc_mi" descr="http://t0.gstatic.com/images?q=tbn:ANd9GcQoIs2v7YuoBI_TTFJ6Z_JcHSAPEt3ej1afsqbma-nLr4ScoaG2">
          <a:extLst>
            <a:ext uri="{FF2B5EF4-FFF2-40B4-BE49-F238E27FC236}">
              <a16:creationId xmlns:a16="http://schemas.microsoft.com/office/drawing/2014/main" id="{00000000-0008-0000-1C00-000016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3162300" y="5600700"/>
          <a:ext cx="1628775" cy="2254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25</xdr:row>
      <xdr:rowOff>161924</xdr:rowOff>
    </xdr:from>
    <xdr:to>
      <xdr:col>10</xdr:col>
      <xdr:colOff>367339</xdr:colOff>
      <xdr:row>35</xdr:row>
      <xdr:rowOff>57149</xdr:rowOff>
    </xdr:to>
    <xdr:pic>
      <xdr:nvPicPr>
        <xdr:cNvPr id="23" name="Picture 3" descr="Michigan_J_Frog3_svg.png">
          <a:extLst>
            <a:ext uri="{FF2B5EF4-FFF2-40B4-BE49-F238E27FC236}">
              <a16:creationId xmlns:a16="http://schemas.microsoft.com/office/drawing/2014/main" id="{00000000-0008-0000-1C00-00001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905375" y="5610224"/>
          <a:ext cx="1557964" cy="1800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39</xdr:row>
      <xdr:rowOff>171450</xdr:rowOff>
    </xdr:from>
    <xdr:to>
      <xdr:col>5</xdr:col>
      <xdr:colOff>200025</xdr:colOff>
      <xdr:row>50</xdr:row>
      <xdr:rowOff>76200</xdr:rowOff>
    </xdr:to>
    <xdr:pic>
      <xdr:nvPicPr>
        <xdr:cNvPr id="24" name="irc_mi" descr="http://clipart.toonarific.com/data/media/110/fud004.gif">
          <a:extLst>
            <a:ext uri="{FF2B5EF4-FFF2-40B4-BE49-F238E27FC236}">
              <a16:creationId xmlns:a16="http://schemas.microsoft.com/office/drawing/2014/main" id="{00000000-0008-0000-1C00-000018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904875" y="8286750"/>
          <a:ext cx="2343150" cy="2000250"/>
        </a:xfrm>
        <a:prstGeom prst="rect">
          <a:avLst/>
        </a:prstGeom>
        <a:noFill/>
        <a:ln>
          <a:noFill/>
        </a:ln>
        <a:effectLst>
          <a:outerShdw sy="23000" kx="1199993" algn="br" rotWithShape="0">
            <a:srgbClr val="000000">
              <a:alpha val="20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editAs="oneCell">
    <xdr:from>
      <xdr:col>10</xdr:col>
      <xdr:colOff>161926</xdr:colOff>
      <xdr:row>7</xdr:row>
      <xdr:rowOff>165191</xdr:rowOff>
    </xdr:from>
    <xdr:to>
      <xdr:col>12</xdr:col>
      <xdr:colOff>314326</xdr:colOff>
      <xdr:row>19</xdr:row>
      <xdr:rowOff>47625</xdr:rowOff>
    </xdr:to>
    <xdr:pic>
      <xdr:nvPicPr>
        <xdr:cNvPr id="25" name="irc_mi" descr="http://www.tutsking.com/wp-content/uploads/tweety.gif">
          <a:extLst>
            <a:ext uri="{FF2B5EF4-FFF2-40B4-BE49-F238E27FC236}">
              <a16:creationId xmlns:a16="http://schemas.microsoft.com/office/drawing/2014/main" id="{00000000-0008-0000-1C00-000019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257926" y="2184491"/>
          <a:ext cx="1371600" cy="21684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190500</xdr:colOff>
      <xdr:row>39</xdr:row>
      <xdr:rowOff>152400</xdr:rowOff>
    </xdr:from>
    <xdr:to>
      <xdr:col>15</xdr:col>
      <xdr:colOff>104775</xdr:colOff>
      <xdr:row>58</xdr:row>
      <xdr:rowOff>57150</xdr:rowOff>
    </xdr:to>
    <xdr:pic>
      <xdr:nvPicPr>
        <xdr:cNvPr id="27" name="irc_mi" descr="http://t3.gstatic.com/images?q=tbn:ANd9GcSZzYg_K8g5GFt5sZYM_FF6gug1agyIt5J_a7e9oGMjMh-uxVU2">
          <a:extLst>
            <a:ext uri="{FF2B5EF4-FFF2-40B4-BE49-F238E27FC236}">
              <a16:creationId xmlns:a16="http://schemas.microsoft.com/office/drawing/2014/main" id="{00000000-0008-0000-1C00-00001B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6286500" y="8267700"/>
          <a:ext cx="2962275" cy="352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xdr:from>
      <xdr:col>12</xdr:col>
      <xdr:colOff>590550</xdr:colOff>
      <xdr:row>30</xdr:row>
      <xdr:rowOff>57150</xdr:rowOff>
    </xdr:from>
    <xdr:to>
      <xdr:col>17</xdr:col>
      <xdr:colOff>600075</xdr:colOff>
      <xdr:row>39</xdr:row>
      <xdr:rowOff>133350</xdr:rowOff>
    </xdr:to>
    <xdr:sp macro="" textlink="">
      <xdr:nvSpPr>
        <xdr:cNvPr id="29" name="Cloud Callout 28">
          <a:extLst>
            <a:ext uri="{FF2B5EF4-FFF2-40B4-BE49-F238E27FC236}">
              <a16:creationId xmlns:a16="http://schemas.microsoft.com/office/drawing/2014/main" id="{00000000-0008-0000-1C00-00001D000000}"/>
            </a:ext>
          </a:extLst>
        </xdr:cNvPr>
        <xdr:cNvSpPr/>
      </xdr:nvSpPr>
      <xdr:spPr>
        <a:xfrm>
          <a:off x="7905750" y="6457950"/>
          <a:ext cx="3057525" cy="1790700"/>
        </a:xfrm>
        <a:prstGeom prst="cloudCallout">
          <a:avLst>
            <a:gd name="adj1" fmla="val -57753"/>
            <a:gd name="adj2" fmla="val 60148"/>
          </a:avLst>
        </a:prstGeom>
        <a:solidFill>
          <a:schemeClr val="bg2"/>
        </a:solidFill>
        <a:ln>
          <a:solidFill>
            <a:schemeClr val="tx1"/>
          </a:solidFill>
        </a:ln>
        <a:effectLst>
          <a:outerShdw blurRad="76200" dir="13500000" sy="23000" kx="1200000" algn="br" rotWithShape="0">
            <a:prstClr val="black">
              <a:alpha val="20000"/>
            </a:prstClr>
          </a:outerShdw>
        </a:effectLst>
        <a:scene3d>
          <a:camera prst="perspectiveRight"/>
          <a:lightRig rig="chilly"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latin typeface="Comic Sans MS" pitchFamily="66" charset="0"/>
            </a:rPr>
            <a:t>Hmmmm...I hope you've</a:t>
          </a:r>
          <a:r>
            <a:rPr lang="en-US" sz="1100" baseline="0">
              <a:solidFill>
                <a:schemeClr val="tx1"/>
              </a:solidFill>
              <a:latin typeface="Comic Sans MS" pitchFamily="66" charset="0"/>
            </a:rPr>
            <a:t> arranged for an extention.  If not, your Coast Guard grant coordinator is not very happy with you!</a:t>
          </a:r>
        </a:p>
      </xdr:txBody>
    </xdr:sp>
    <xdr:clientData fPrintsWithSheet="0"/>
  </xdr:twoCellAnchor>
  <xdr:twoCellAnchor editAs="oneCell">
    <xdr:from>
      <xdr:col>1</xdr:col>
      <xdr:colOff>400050</xdr:colOff>
      <xdr:row>58</xdr:row>
      <xdr:rowOff>123825</xdr:rowOff>
    </xdr:from>
    <xdr:to>
      <xdr:col>8</xdr:col>
      <xdr:colOff>123825</xdr:colOff>
      <xdr:row>77</xdr:row>
      <xdr:rowOff>95250</xdr:rowOff>
    </xdr:to>
    <xdr:pic>
      <xdr:nvPicPr>
        <xdr:cNvPr id="30" name="Picture 16">
          <a:extLst>
            <a:ext uri="{FF2B5EF4-FFF2-40B4-BE49-F238E27FC236}">
              <a16:creationId xmlns:a16="http://schemas.microsoft.com/office/drawing/2014/main" id="{00000000-0008-0000-1C00-00001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 y="11858625"/>
          <a:ext cx="3990975" cy="3590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xdr:from>
      <xdr:col>2</xdr:col>
      <xdr:colOff>219075</xdr:colOff>
      <xdr:row>50</xdr:row>
      <xdr:rowOff>171450</xdr:rowOff>
    </xdr:from>
    <xdr:to>
      <xdr:col>10</xdr:col>
      <xdr:colOff>9524</xdr:colOff>
      <xdr:row>58</xdr:row>
      <xdr:rowOff>114300</xdr:rowOff>
    </xdr:to>
    <xdr:sp macro="" textlink="">
      <xdr:nvSpPr>
        <xdr:cNvPr id="32" name="Rounded Rectangular Callout 31">
          <a:extLst>
            <a:ext uri="{FF2B5EF4-FFF2-40B4-BE49-F238E27FC236}">
              <a16:creationId xmlns:a16="http://schemas.microsoft.com/office/drawing/2014/main" id="{00000000-0008-0000-1C00-000020000000}"/>
            </a:ext>
          </a:extLst>
        </xdr:cNvPr>
        <xdr:cNvSpPr/>
      </xdr:nvSpPr>
      <xdr:spPr>
        <a:xfrm flipH="1">
          <a:off x="1438275" y="10382250"/>
          <a:ext cx="4667249" cy="1466850"/>
        </a:xfrm>
        <a:prstGeom prst="wedgeRoundRectCallout">
          <a:avLst>
            <a:gd name="adj1" fmla="val -5906"/>
            <a:gd name="adj2" fmla="val 99420"/>
            <a:gd name="adj3" fmla="val 16667"/>
          </a:avLst>
        </a:prstGeom>
        <a:solidFill>
          <a:schemeClr val="bg1">
            <a:lumMod val="95000"/>
          </a:schemeClr>
        </a:solidFill>
        <a:ln>
          <a:solidFill>
            <a:schemeClr val="tx1"/>
          </a:solidFill>
        </a:ln>
        <a:effectLst>
          <a:innerShdw blurRad="63500" dist="50800" dir="10800000">
            <a:prstClr val="black">
              <a:alpha val="50000"/>
            </a:prstClr>
          </a:innerShdw>
        </a:effectLst>
        <a:scene3d>
          <a:camera prst="orthographicFront"/>
          <a:lightRig rig="chilly"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2000" b="1">
              <a:solidFill>
                <a:schemeClr val="tx1"/>
              </a:solidFill>
              <a:effectLst>
                <a:glow rad="63500">
                  <a:schemeClr val="accent3">
                    <a:satMod val="175000"/>
                    <a:alpha val="40000"/>
                  </a:schemeClr>
                </a:glow>
                <a:innerShdw blurRad="63500" dist="50800" dir="10800000">
                  <a:prstClr val="black">
                    <a:alpha val="50000"/>
                  </a:prstClr>
                </a:innerShdw>
              </a:effectLst>
              <a:latin typeface="Comic Sans MS" pitchFamily="66" charset="0"/>
            </a:rPr>
            <a:t>Hold it rawt thar ya pesky varmint!  You gots an extenshun?  If not... Ahm a gonna blast ya!</a:t>
          </a:r>
        </a:p>
      </xdr:txBody>
    </xdr:sp>
    <xdr:clientData fPrintsWithSheet="0"/>
  </xdr:twoCellAnchor>
  <xdr:twoCellAnchor editAs="oneCell">
    <xdr:from>
      <xdr:col>1</xdr:col>
      <xdr:colOff>9525</xdr:colOff>
      <xdr:row>79</xdr:row>
      <xdr:rowOff>9525</xdr:rowOff>
    </xdr:from>
    <xdr:to>
      <xdr:col>11</xdr:col>
      <xdr:colOff>314325</xdr:colOff>
      <xdr:row>112</xdr:row>
      <xdr:rowOff>114300</xdr:rowOff>
    </xdr:to>
    <xdr:pic>
      <xdr:nvPicPr>
        <xdr:cNvPr id="33" name="Picture 3">
          <a:extLst>
            <a:ext uri="{FF2B5EF4-FFF2-40B4-BE49-F238E27FC236}">
              <a16:creationId xmlns:a16="http://schemas.microsoft.com/office/drawing/2014/main" id="{00000000-0008-0000-1C00-000021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619125" y="15744825"/>
          <a:ext cx="6400800" cy="6391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twoCellAnchor>
    <xdr:from>
      <xdr:col>9</xdr:col>
      <xdr:colOff>314325</xdr:colOff>
      <xdr:row>81</xdr:row>
      <xdr:rowOff>180975</xdr:rowOff>
    </xdr:from>
    <xdr:to>
      <xdr:col>17</xdr:col>
      <xdr:colOff>66676</xdr:colOff>
      <xdr:row>90</xdr:row>
      <xdr:rowOff>0</xdr:rowOff>
    </xdr:to>
    <xdr:sp macro="" textlink="">
      <xdr:nvSpPr>
        <xdr:cNvPr id="36" name="Rounded Rectangular Callout 35">
          <a:extLst>
            <a:ext uri="{FF2B5EF4-FFF2-40B4-BE49-F238E27FC236}">
              <a16:creationId xmlns:a16="http://schemas.microsoft.com/office/drawing/2014/main" id="{00000000-0008-0000-1C00-000024000000}"/>
            </a:ext>
          </a:extLst>
        </xdr:cNvPr>
        <xdr:cNvSpPr/>
      </xdr:nvSpPr>
      <xdr:spPr>
        <a:xfrm flipH="1">
          <a:off x="5800725" y="16297275"/>
          <a:ext cx="4629151" cy="1533525"/>
        </a:xfrm>
        <a:prstGeom prst="wedgeRoundRectCallout">
          <a:avLst>
            <a:gd name="adj1" fmla="val 57171"/>
            <a:gd name="adj2" fmla="val 119550"/>
            <a:gd name="adj3" fmla="val 16667"/>
          </a:avLst>
        </a:prstGeom>
        <a:solidFill>
          <a:schemeClr val="bg1">
            <a:lumMod val="95000"/>
          </a:schemeClr>
        </a:solidFill>
        <a:ln>
          <a:solidFill>
            <a:schemeClr val="tx1"/>
          </a:solidFill>
        </a:ln>
        <a:effectLst>
          <a:innerShdw blurRad="63500" dist="50800" dir="10800000">
            <a:prstClr val="black">
              <a:alpha val="50000"/>
            </a:prstClr>
          </a:innerShdw>
        </a:effectLst>
        <a:scene3d>
          <a:camera prst="orthographicFront"/>
          <a:lightRig rig="chilly"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2400" b="1">
              <a:solidFill>
                <a:schemeClr val="tx1"/>
              </a:solidFill>
              <a:effectLst>
                <a:glow rad="63500">
                  <a:schemeClr val="accent3">
                    <a:satMod val="175000"/>
                    <a:alpha val="40000"/>
                  </a:schemeClr>
                </a:glow>
                <a:innerShdw blurRad="63500" dist="50800" dir="10800000">
                  <a:prstClr val="black">
                    <a:alpha val="50000"/>
                  </a:prstClr>
                </a:innerShdw>
              </a:effectLst>
              <a:latin typeface="Comic Sans MS" pitchFamily="66" charset="0"/>
            </a:rPr>
            <a:t>Now whut</a:t>
          </a:r>
          <a:r>
            <a:rPr lang="en-US" sz="2400" b="1" baseline="0">
              <a:solidFill>
                <a:schemeClr val="tx1"/>
              </a:solidFill>
              <a:effectLst>
                <a:glow rad="63500">
                  <a:schemeClr val="accent3">
                    <a:satMod val="175000"/>
                    <a:alpha val="40000"/>
                  </a:schemeClr>
                </a:glow>
                <a:innerShdw blurRad="63500" dist="50800" dir="10800000">
                  <a:prstClr val="black">
                    <a:alpha val="50000"/>
                  </a:prstClr>
                </a:innerShdw>
              </a:effectLst>
              <a:latin typeface="Comic Sans MS" pitchFamily="66" charset="0"/>
            </a:rPr>
            <a:t> fer d'</a:t>
          </a:r>
          <a:r>
            <a:rPr lang="en-US" sz="2400" b="1">
              <a:solidFill>
                <a:schemeClr val="tx1"/>
              </a:solidFill>
              <a:effectLst>
                <a:glow rad="63500">
                  <a:schemeClr val="accent3">
                    <a:satMod val="175000"/>
                    <a:alpha val="40000"/>
                  </a:schemeClr>
                </a:glow>
                <a:innerShdw blurRad="63500" dist="50800" dir="10800000">
                  <a:prstClr val="black">
                    <a:alpha val="50000"/>
                  </a:prstClr>
                </a:innerShdw>
              </a:effectLst>
              <a:latin typeface="Comic Sans MS" pitchFamily="66" charset="0"/>
            </a:rPr>
            <a:t>ya go a clickin' on that cell, ya dadgum idjit!!</a:t>
          </a:r>
        </a:p>
      </xdr:txBody>
    </xdr:sp>
    <xdr:clientData fPrintsWithSheet="0"/>
  </xdr:twoCellAnchor>
  <xdr:twoCellAnchor>
    <xdr:from>
      <xdr:col>12</xdr:col>
      <xdr:colOff>28575</xdr:colOff>
      <xdr:row>104</xdr:row>
      <xdr:rowOff>142875</xdr:rowOff>
    </xdr:from>
    <xdr:to>
      <xdr:col>21</xdr:col>
      <xdr:colOff>19050</xdr:colOff>
      <xdr:row>117</xdr:row>
      <xdr:rowOff>133350</xdr:rowOff>
    </xdr:to>
    <xdr:sp macro="" textlink="">
      <xdr:nvSpPr>
        <xdr:cNvPr id="37" name="Rounded Rectangular Callout 36">
          <a:extLst>
            <a:ext uri="{FF2B5EF4-FFF2-40B4-BE49-F238E27FC236}">
              <a16:creationId xmlns:a16="http://schemas.microsoft.com/office/drawing/2014/main" id="{00000000-0008-0000-1C00-000025000000}"/>
            </a:ext>
          </a:extLst>
        </xdr:cNvPr>
        <xdr:cNvSpPr/>
      </xdr:nvSpPr>
      <xdr:spPr>
        <a:xfrm flipH="1">
          <a:off x="7343775" y="20640675"/>
          <a:ext cx="5476875" cy="2466975"/>
        </a:xfrm>
        <a:prstGeom prst="wedgeRoundRectCallout">
          <a:avLst>
            <a:gd name="adj1" fmla="val -3"/>
            <a:gd name="adj2" fmla="val 75307"/>
            <a:gd name="adj3" fmla="val 16667"/>
          </a:avLst>
        </a:prstGeom>
        <a:solidFill>
          <a:schemeClr val="bg1">
            <a:lumMod val="95000"/>
          </a:schemeClr>
        </a:solidFill>
        <a:ln>
          <a:solidFill>
            <a:schemeClr val="tx1"/>
          </a:solidFill>
        </a:ln>
        <a:effectLst>
          <a:innerShdw blurRad="63500" dist="50800" dir="10800000">
            <a:prstClr val="black">
              <a:alpha val="50000"/>
            </a:prstClr>
          </a:innerShdw>
        </a:effectLst>
        <a:scene3d>
          <a:camera prst="orthographicFront"/>
          <a:lightRig rig="chilly" dir="t"/>
        </a:scene3d>
        <a:sp3d prstMaterial="dkEdge">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2800" b="1">
              <a:solidFill>
                <a:schemeClr val="tx1"/>
              </a:solidFill>
              <a:effectLst>
                <a:glow rad="63500">
                  <a:schemeClr val="accent3">
                    <a:satMod val="175000"/>
                    <a:alpha val="40000"/>
                  </a:schemeClr>
                </a:glow>
                <a:innerShdw blurRad="63500" dist="50800" dir="10800000">
                  <a:prstClr val="black">
                    <a:alpha val="50000"/>
                  </a:prstClr>
                </a:innerShdw>
              </a:effectLst>
              <a:latin typeface="Comic Sans MS" pitchFamily="66" charset="0"/>
            </a:rPr>
            <a:t>Ooooohhhhhh yer makin' me mad!  If you keeps a scrollin' Ahm a gonna blast ya!</a:t>
          </a:r>
        </a:p>
      </xdr:txBody>
    </xdr:sp>
    <xdr:clientData fPrintsWithSheet="0"/>
  </xdr:twoCellAnchor>
  <xdr:twoCellAnchor>
    <xdr:from>
      <xdr:col>4</xdr:col>
      <xdr:colOff>581025</xdr:colOff>
      <xdr:row>41</xdr:row>
      <xdr:rowOff>123825</xdr:rowOff>
    </xdr:from>
    <xdr:to>
      <xdr:col>7</xdr:col>
      <xdr:colOff>188118</xdr:colOff>
      <xdr:row>47</xdr:row>
      <xdr:rowOff>100013</xdr:rowOff>
    </xdr:to>
    <xdr:sp macro="" textlink="">
      <xdr:nvSpPr>
        <xdr:cNvPr id="40" name="Oval 39">
          <a:hlinkClick xmlns:r="http://schemas.openxmlformats.org/officeDocument/2006/relationships" r:id="rId20"/>
          <a:extLst>
            <a:ext uri="{FF2B5EF4-FFF2-40B4-BE49-F238E27FC236}">
              <a16:creationId xmlns:a16="http://schemas.microsoft.com/office/drawing/2014/main" id="{00000000-0008-0000-1C00-000028000000}"/>
            </a:ext>
          </a:extLst>
        </xdr:cNvPr>
        <xdr:cNvSpPr/>
      </xdr:nvSpPr>
      <xdr:spPr>
        <a:xfrm>
          <a:off x="3019425" y="8620125"/>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lnSpc>
              <a:spcPts val="1500"/>
            </a:lnSpc>
          </a:pPr>
          <a:r>
            <a:rPr lang="en-US" sz="1400" b="1">
              <a:solidFill>
                <a:srgbClr val="2E2B1A"/>
              </a:solidFill>
              <a:effectLst>
                <a:innerShdw blurRad="63500" dist="50800" dir="10800000">
                  <a:prstClr val="black">
                    <a:alpha val="50000"/>
                  </a:prstClr>
                </a:innerShdw>
              </a:effectLst>
            </a:rPr>
            <a:t>Click</a:t>
          </a:r>
          <a:r>
            <a:rPr lang="en-US" sz="1400" b="1" baseline="0">
              <a:solidFill>
                <a:srgbClr val="2E2B1A"/>
              </a:solidFill>
              <a:effectLst>
                <a:innerShdw blurRad="63500" dist="50800" dir="10800000">
                  <a:prstClr val="black">
                    <a:alpha val="50000"/>
                  </a:prstClr>
                </a:innerShdw>
              </a:effectLst>
            </a:rPr>
            <a:t> Here to Continue</a:t>
          </a:r>
          <a:endParaRPr lang="en-US" sz="1400" b="1">
            <a:solidFill>
              <a:srgbClr val="2E2B1A"/>
            </a:solidFill>
            <a:effectLst>
              <a:innerShdw blurRad="63500" dist="50800" dir="10800000">
                <a:prstClr val="black">
                  <a:alpha val="50000"/>
                </a:prstClr>
              </a:innerShdw>
            </a:effectLst>
          </a:endParaRPr>
        </a:p>
        <a:p>
          <a:pPr algn="ctr">
            <a:lnSpc>
              <a:spcPts val="1200"/>
            </a:lnSpc>
          </a:pPr>
          <a:endParaRPr lang="en-US" sz="1200">
            <a:solidFill>
              <a:srgbClr val="2E2B1A"/>
            </a:solidFill>
            <a:effectLst>
              <a:innerShdw blurRad="63500" dist="50800" dir="10800000">
                <a:prstClr val="black">
                  <a:alpha val="50000"/>
                </a:prstClr>
              </a:innerShdw>
            </a:effectLst>
          </a:endParaRPr>
        </a:p>
      </xdr:txBody>
    </xdr:sp>
    <xdr:clientData/>
  </xdr:twoCellAnchor>
  <xdr:twoCellAnchor editAs="oneCell">
    <xdr:from>
      <xdr:col>1</xdr:col>
      <xdr:colOff>257175</xdr:colOff>
      <xdr:row>142</xdr:row>
      <xdr:rowOff>104774</xdr:rowOff>
    </xdr:from>
    <xdr:to>
      <xdr:col>4</xdr:col>
      <xdr:colOff>352425</xdr:colOff>
      <xdr:row>154</xdr:row>
      <xdr:rowOff>127633</xdr:rowOff>
    </xdr:to>
    <xdr:pic>
      <xdr:nvPicPr>
        <xdr:cNvPr id="5" name="Picture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21"/>
        <a:stretch>
          <a:fillRect/>
        </a:stretch>
      </xdr:blipFill>
      <xdr:spPr>
        <a:xfrm>
          <a:off x="866775" y="28794074"/>
          <a:ext cx="1924050" cy="2308859"/>
        </a:xfrm>
        <a:prstGeom prst="rect">
          <a:avLst/>
        </a:prstGeom>
      </xdr:spPr>
    </xdr:pic>
    <xdr:clientData/>
  </xdr:twoCellAnchor>
  <xdr:twoCellAnchor editAs="oneCell">
    <xdr:from>
      <xdr:col>7</xdr:col>
      <xdr:colOff>0</xdr:colOff>
      <xdr:row>146</xdr:row>
      <xdr:rowOff>0</xdr:rowOff>
    </xdr:from>
    <xdr:to>
      <xdr:col>7</xdr:col>
      <xdr:colOff>304800</xdr:colOff>
      <xdr:row>147</xdr:row>
      <xdr:rowOff>114300</xdr:rowOff>
    </xdr:to>
    <xdr:sp macro="" textlink="">
      <xdr:nvSpPr>
        <xdr:cNvPr id="30722" name="AutoShape 2" descr="Slow Poke Rodriguez By Superzachbros123 - Slow Poke Rodriguez By  Superzachbros123 - Free Transparent PNG Clipart Images Download">
          <a:extLst>
            <a:ext uri="{FF2B5EF4-FFF2-40B4-BE49-F238E27FC236}">
              <a16:creationId xmlns:a16="http://schemas.microsoft.com/office/drawing/2014/main" id="{00000000-0008-0000-1C00-000002780000}"/>
            </a:ext>
          </a:extLst>
        </xdr:cNvPr>
        <xdr:cNvSpPr>
          <a:spLocks noChangeAspect="1" noChangeArrowheads="1"/>
        </xdr:cNvSpPr>
      </xdr:nvSpPr>
      <xdr:spPr bwMode="auto">
        <a:xfrm>
          <a:off x="4267200" y="2945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143</xdr:row>
      <xdr:rowOff>0</xdr:rowOff>
    </xdr:from>
    <xdr:to>
      <xdr:col>12</xdr:col>
      <xdr:colOff>304800</xdr:colOff>
      <xdr:row>144</xdr:row>
      <xdr:rowOff>114300</xdr:rowOff>
    </xdr:to>
    <xdr:sp macro="" textlink="">
      <xdr:nvSpPr>
        <xdr:cNvPr id="30724" name="AutoShape 4" descr="Slowpoke Rodriguez | Warner Bros. Entertainment Wiki | Fandom">
          <a:extLst>
            <a:ext uri="{FF2B5EF4-FFF2-40B4-BE49-F238E27FC236}">
              <a16:creationId xmlns:a16="http://schemas.microsoft.com/office/drawing/2014/main" id="{00000000-0008-0000-1C00-000004780000}"/>
            </a:ext>
          </a:extLst>
        </xdr:cNvPr>
        <xdr:cNvSpPr>
          <a:spLocks noChangeAspect="1" noChangeArrowheads="1"/>
        </xdr:cNvSpPr>
      </xdr:nvSpPr>
      <xdr:spPr bwMode="auto">
        <a:xfrm>
          <a:off x="7315200" y="288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9524</xdr:colOff>
      <xdr:row>141</xdr:row>
      <xdr:rowOff>76200</xdr:rowOff>
    </xdr:from>
    <xdr:to>
      <xdr:col>11</xdr:col>
      <xdr:colOff>38855</xdr:colOff>
      <xdr:row>155</xdr:row>
      <xdr:rowOff>19049</xdr:rowOff>
    </xdr:to>
    <xdr:pic>
      <xdr:nvPicPr>
        <xdr:cNvPr id="11" name="Picture 10">
          <a:extLst>
            <a:ext uri="{FF2B5EF4-FFF2-40B4-BE49-F238E27FC236}">
              <a16:creationId xmlns:a16="http://schemas.microsoft.com/office/drawing/2014/main" id="{00000000-0008-0000-1C00-00000B000000}"/>
            </a:ext>
          </a:extLst>
        </xdr:cNvPr>
        <xdr:cNvPicPr>
          <a:picLocks noChangeAspect="1"/>
        </xdr:cNvPicPr>
      </xdr:nvPicPr>
      <xdr:blipFill>
        <a:blip xmlns:r="http://schemas.openxmlformats.org/officeDocument/2006/relationships" r:embed="rId22"/>
        <a:stretch>
          <a:fillRect/>
        </a:stretch>
      </xdr:blipFill>
      <xdr:spPr>
        <a:xfrm>
          <a:off x="3057524" y="28575000"/>
          <a:ext cx="3686931" cy="2609849"/>
        </a:xfrm>
        <a:prstGeom prst="rect">
          <a:avLst/>
        </a:prstGeom>
      </xdr:spPr>
    </xdr:pic>
    <xdr:clientData/>
  </xdr:twoCellAnchor>
  <xdr:twoCellAnchor editAs="oneCell">
    <xdr:from>
      <xdr:col>11</xdr:col>
      <xdr:colOff>75040</xdr:colOff>
      <xdr:row>141</xdr:row>
      <xdr:rowOff>104775</xdr:rowOff>
    </xdr:from>
    <xdr:to>
      <xdr:col>15</xdr:col>
      <xdr:colOff>333375</xdr:colOff>
      <xdr:row>154</xdr:row>
      <xdr:rowOff>11515</xdr:rowOff>
    </xdr:to>
    <xdr:pic>
      <xdr:nvPicPr>
        <xdr:cNvPr id="42" name="Picture 41" descr="Free download Tasmanian Devil Cartoon Wallpaper Cartoon Images [1600x1414]  for your Desktop, Mobile &amp;amp; Tablet | Explore 43+ Tasmanian Devil Cartoon  Wallpaper | Disney Tasmanian Devil Wallpaper, Taz Wallpaper, Free Taz  Wallpaper">
          <a:extLst>
            <a:ext uri="{FF2B5EF4-FFF2-40B4-BE49-F238E27FC236}">
              <a16:creationId xmlns:a16="http://schemas.microsoft.com/office/drawing/2014/main" id="{00000000-0008-0000-1C00-00002A00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780640" y="28603575"/>
          <a:ext cx="2696735" cy="2383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419101</xdr:colOff>
      <xdr:row>156</xdr:row>
      <xdr:rowOff>19050</xdr:rowOff>
    </xdr:from>
    <xdr:to>
      <xdr:col>18</xdr:col>
      <xdr:colOff>333375</xdr:colOff>
      <xdr:row>172</xdr:row>
      <xdr:rowOff>176961</xdr:rowOff>
    </xdr:to>
    <xdr:pic>
      <xdr:nvPicPr>
        <xdr:cNvPr id="15" name="Picture 14">
          <a:extLst>
            <a:ext uri="{FF2B5EF4-FFF2-40B4-BE49-F238E27FC236}">
              <a16:creationId xmlns:a16="http://schemas.microsoft.com/office/drawing/2014/main" id="{00000000-0008-0000-1C00-00000F000000}"/>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8953501" y="31375350"/>
          <a:ext cx="2352674" cy="3205911"/>
        </a:xfrm>
        <a:prstGeom prst="rect">
          <a:avLst/>
        </a:prstGeom>
      </xdr:spPr>
    </xdr:pic>
    <xdr:clientData/>
  </xdr:twoCellAnchor>
  <xdr:twoCellAnchor editAs="oneCell">
    <xdr:from>
      <xdr:col>4</xdr:col>
      <xdr:colOff>552450</xdr:colOff>
      <xdr:row>156</xdr:row>
      <xdr:rowOff>95250</xdr:rowOff>
    </xdr:from>
    <xdr:to>
      <xdr:col>8</xdr:col>
      <xdr:colOff>342900</xdr:colOff>
      <xdr:row>170</xdr:row>
      <xdr:rowOff>99260</xdr:rowOff>
    </xdr:to>
    <xdr:pic>
      <xdr:nvPicPr>
        <xdr:cNvPr id="51" name="Picture 50" descr="Porky Pig turned 85! | Cartoon Amino">
          <a:extLst>
            <a:ext uri="{FF2B5EF4-FFF2-40B4-BE49-F238E27FC236}">
              <a16:creationId xmlns:a16="http://schemas.microsoft.com/office/drawing/2014/main" id="{00000000-0008-0000-1C00-0000330000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990850" y="31451550"/>
          <a:ext cx="2228850" cy="2671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257175</xdr:colOff>
      <xdr:row>156</xdr:row>
      <xdr:rowOff>161925</xdr:rowOff>
    </xdr:from>
    <xdr:to>
      <xdr:col>14</xdr:col>
      <xdr:colOff>14524</xdr:colOff>
      <xdr:row>171</xdr:row>
      <xdr:rowOff>0</xdr:rowOff>
    </xdr:to>
    <xdr:pic>
      <xdr:nvPicPr>
        <xdr:cNvPr id="18" name="Picture 17">
          <a:extLst>
            <a:ext uri="{FF2B5EF4-FFF2-40B4-BE49-F238E27FC236}">
              <a16:creationId xmlns:a16="http://schemas.microsoft.com/office/drawing/2014/main" id="{00000000-0008-0000-1C00-000012000000}"/>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5743575" y="31518225"/>
          <a:ext cx="2805349" cy="2695575"/>
        </a:xfrm>
        <a:prstGeom prst="rect">
          <a:avLst/>
        </a:prstGeom>
      </xdr:spPr>
    </xdr:pic>
    <xdr:clientData/>
  </xdr:twoCellAnchor>
  <xdr:twoCellAnchor editAs="oneCell">
    <xdr:from>
      <xdr:col>15</xdr:col>
      <xdr:colOff>581456</xdr:colOff>
      <xdr:row>141</xdr:row>
      <xdr:rowOff>142875</xdr:rowOff>
    </xdr:from>
    <xdr:to>
      <xdr:col>21</xdr:col>
      <xdr:colOff>50770</xdr:colOff>
      <xdr:row>152</xdr:row>
      <xdr:rowOff>133350</xdr:rowOff>
    </xdr:to>
    <xdr:pic>
      <xdr:nvPicPr>
        <xdr:cNvPr id="20" name="Picture 19">
          <a:extLst>
            <a:ext uri="{FF2B5EF4-FFF2-40B4-BE49-F238E27FC236}">
              <a16:creationId xmlns:a16="http://schemas.microsoft.com/office/drawing/2014/main" id="{00000000-0008-0000-1C00-000014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9725456" y="28641675"/>
          <a:ext cx="3126914" cy="2085975"/>
        </a:xfrm>
        <a:prstGeom prst="rect">
          <a:avLst/>
        </a:prstGeom>
      </xdr:spPr>
    </xdr:pic>
    <xdr:clientData/>
  </xdr:twoCellAnchor>
  <xdr:twoCellAnchor>
    <xdr:from>
      <xdr:col>10</xdr:col>
      <xdr:colOff>581025</xdr:colOff>
      <xdr:row>176</xdr:row>
      <xdr:rowOff>171450</xdr:rowOff>
    </xdr:from>
    <xdr:to>
      <xdr:col>13</xdr:col>
      <xdr:colOff>188118</xdr:colOff>
      <xdr:row>182</xdr:row>
      <xdr:rowOff>147638</xdr:rowOff>
    </xdr:to>
    <xdr:sp macro="" textlink="">
      <xdr:nvSpPr>
        <xdr:cNvPr id="58" name="Oval 57">
          <a:hlinkClick xmlns:r="http://schemas.openxmlformats.org/officeDocument/2006/relationships" r:id="rId20"/>
          <a:extLst>
            <a:ext uri="{FF2B5EF4-FFF2-40B4-BE49-F238E27FC236}">
              <a16:creationId xmlns:a16="http://schemas.microsoft.com/office/drawing/2014/main" id="{00000000-0008-0000-1C00-00003A000000}"/>
            </a:ext>
          </a:extLst>
        </xdr:cNvPr>
        <xdr:cNvSpPr/>
      </xdr:nvSpPr>
      <xdr:spPr>
        <a:xfrm>
          <a:off x="6677025" y="35337750"/>
          <a:ext cx="1435893" cy="1119188"/>
        </a:xfrm>
        <a:prstGeom prst="ellipse">
          <a:avLst/>
        </a:prstGeom>
        <a:solidFill>
          <a:schemeClr val="bg2">
            <a:lumMod val="50000"/>
          </a:schemeClr>
        </a:solidFill>
        <a:ln w="38100" cap="rnd" cmpd="tri">
          <a:solidFill>
            <a:schemeClr val="bg2">
              <a:lumMod val="25000"/>
            </a:schemeClr>
          </a:solidFill>
        </a:ln>
        <a:effectLst>
          <a:outerShdw blurRad="76200" dir="13500000" sy="23000" kx="1200000" algn="br" rotWithShape="0">
            <a:prstClr val="black">
              <a:alpha val="20000"/>
            </a:prstClr>
          </a:outerShdw>
        </a:effectLst>
        <a:scene3d>
          <a:camera prst="orthographicFront"/>
          <a:lightRig rig="fla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p3d/>
        </a:bodyPr>
        <a:lstStyle/>
        <a:p>
          <a:pPr algn="ctr">
            <a:lnSpc>
              <a:spcPts val="1500"/>
            </a:lnSpc>
          </a:pPr>
          <a:r>
            <a:rPr lang="en-US" sz="1400" b="1">
              <a:solidFill>
                <a:srgbClr val="2E2B1A"/>
              </a:solidFill>
              <a:effectLst>
                <a:innerShdw blurRad="63500" dist="50800" dir="10800000">
                  <a:prstClr val="black">
                    <a:alpha val="50000"/>
                  </a:prstClr>
                </a:innerShdw>
              </a:effectLst>
            </a:rPr>
            <a:t>Click</a:t>
          </a:r>
          <a:r>
            <a:rPr lang="en-US" sz="1400" b="1" baseline="0">
              <a:solidFill>
                <a:srgbClr val="2E2B1A"/>
              </a:solidFill>
              <a:effectLst>
                <a:innerShdw blurRad="63500" dist="50800" dir="10800000">
                  <a:prstClr val="black">
                    <a:alpha val="50000"/>
                  </a:prstClr>
                </a:innerShdw>
              </a:effectLst>
            </a:rPr>
            <a:t> Here to Continue</a:t>
          </a:r>
          <a:endParaRPr lang="en-US" sz="1400" b="1">
            <a:solidFill>
              <a:srgbClr val="2E2B1A"/>
            </a:solidFill>
            <a:effectLst>
              <a:innerShdw blurRad="63500" dist="50800" dir="10800000">
                <a:prstClr val="black">
                  <a:alpha val="50000"/>
                </a:prstClr>
              </a:innerShdw>
            </a:effectLst>
          </a:endParaRPr>
        </a:p>
        <a:p>
          <a:pPr algn="ctr">
            <a:lnSpc>
              <a:spcPts val="1200"/>
            </a:lnSpc>
          </a:pPr>
          <a:endParaRPr lang="en-US" sz="1200">
            <a:solidFill>
              <a:srgbClr val="2E2B1A"/>
            </a:solidFill>
            <a:effectLst>
              <a:innerShdw blurRad="63500" dist="50800" dir="10800000">
                <a:prstClr val="black">
                  <a:alpha val="50000"/>
                </a:prstClr>
              </a:innerShdw>
            </a:effectLst>
          </a:endParaRPr>
        </a:p>
      </xdr:txBody>
    </xdr:sp>
    <xdr:clientData/>
  </xdr:twoCellAnchor>
  <xdr:twoCellAnchor editAs="oneCell">
    <xdr:from>
      <xdr:col>7</xdr:col>
      <xdr:colOff>171449</xdr:colOff>
      <xdr:row>172</xdr:row>
      <xdr:rowOff>104775</xdr:rowOff>
    </xdr:from>
    <xdr:to>
      <xdr:col>10</xdr:col>
      <xdr:colOff>314324</xdr:colOff>
      <xdr:row>192</xdr:row>
      <xdr:rowOff>79904</xdr:rowOff>
    </xdr:to>
    <xdr:pic>
      <xdr:nvPicPr>
        <xdr:cNvPr id="26" name="Picture 25">
          <a:extLst>
            <a:ext uri="{FF2B5EF4-FFF2-40B4-BE49-F238E27FC236}">
              <a16:creationId xmlns:a16="http://schemas.microsoft.com/office/drawing/2014/main" id="{00000000-0008-0000-1C00-00001A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4438649" y="34509075"/>
          <a:ext cx="1971675" cy="37851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9.xml"/><Relationship Id="rId1" Type="http://schemas.openxmlformats.org/officeDocument/2006/relationships/printerSettings" Target="../printerSettings/printerSettings20.bin"/><Relationship Id="rId4" Type="http://schemas.openxmlformats.org/officeDocument/2006/relationships/comments" Target="../comments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0.xml"/><Relationship Id="rId1" Type="http://schemas.openxmlformats.org/officeDocument/2006/relationships/printerSettings" Target="../printerSettings/printerSettings21.bin"/><Relationship Id="rId4" Type="http://schemas.openxmlformats.org/officeDocument/2006/relationships/comments" Target="../comments1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1.xml"/><Relationship Id="rId1" Type="http://schemas.openxmlformats.org/officeDocument/2006/relationships/printerSettings" Target="../printerSettings/printerSettings22.bin"/><Relationship Id="rId4" Type="http://schemas.openxmlformats.org/officeDocument/2006/relationships/comments" Target="../comments1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2.xml"/><Relationship Id="rId1" Type="http://schemas.openxmlformats.org/officeDocument/2006/relationships/printerSettings" Target="../printerSettings/printerSettings23.bin"/><Relationship Id="rId4" Type="http://schemas.openxmlformats.org/officeDocument/2006/relationships/comments" Target="../comments1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omments" Target="../comments13.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14.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hyperlink" Target="mailto:Gary.S.Jensen@uscg.mil" TargetMode="Externa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350"/>
  <sheetViews>
    <sheetView showGridLines="0" showRowColHeaders="0" tabSelected="1" zoomScale="90" zoomScaleNormal="90" workbookViewId="0">
      <selection activeCell="J20" sqref="J20:K21"/>
    </sheetView>
  </sheetViews>
  <sheetFormatPr defaultRowHeight="12.75"/>
  <cols>
    <col min="1" max="7" width="9.140625" style="64"/>
    <col min="8" max="8" width="31.5703125" style="64" customWidth="1"/>
    <col min="9" max="9" width="9.140625" style="64"/>
    <col min="10" max="10" width="16.7109375" style="64" customWidth="1"/>
    <col min="11" max="263" width="9.140625" style="64"/>
    <col min="264" max="264" width="30" style="64" customWidth="1"/>
    <col min="265" max="265" width="9.140625" style="64"/>
    <col min="266" max="266" width="16.7109375" style="64" customWidth="1"/>
    <col min="267" max="519" width="9.140625" style="64"/>
    <col min="520" max="520" width="30" style="64" customWidth="1"/>
    <col min="521" max="521" width="9.140625" style="64"/>
    <col min="522" max="522" width="16.7109375" style="64" customWidth="1"/>
    <col min="523" max="775" width="9.140625" style="64"/>
    <col min="776" max="776" width="30" style="64" customWidth="1"/>
    <col min="777" max="777" width="9.140625" style="64"/>
    <col min="778" max="778" width="16.7109375" style="64" customWidth="1"/>
    <col min="779" max="1031" width="9.140625" style="64"/>
    <col min="1032" max="1032" width="30" style="64" customWidth="1"/>
    <col min="1033" max="1033" width="9.140625" style="64"/>
    <col min="1034" max="1034" width="16.7109375" style="64" customWidth="1"/>
    <col min="1035" max="1287" width="9.140625" style="64"/>
    <col min="1288" max="1288" width="30" style="64" customWidth="1"/>
    <col min="1289" max="1289" width="9.140625" style="64"/>
    <col min="1290" max="1290" width="16.7109375" style="64" customWidth="1"/>
    <col min="1291" max="1543" width="9.140625" style="64"/>
    <col min="1544" max="1544" width="30" style="64" customWidth="1"/>
    <col min="1545" max="1545" width="9.140625" style="64"/>
    <col min="1546" max="1546" width="16.7109375" style="64" customWidth="1"/>
    <col min="1547" max="1799" width="9.140625" style="64"/>
    <col min="1800" max="1800" width="30" style="64" customWidth="1"/>
    <col min="1801" max="1801" width="9.140625" style="64"/>
    <col min="1802" max="1802" width="16.7109375" style="64" customWidth="1"/>
    <col min="1803" max="2055" width="9.140625" style="64"/>
    <col min="2056" max="2056" width="30" style="64" customWidth="1"/>
    <col min="2057" max="2057" width="9.140625" style="64"/>
    <col min="2058" max="2058" width="16.7109375" style="64" customWidth="1"/>
    <col min="2059" max="2311" width="9.140625" style="64"/>
    <col min="2312" max="2312" width="30" style="64" customWidth="1"/>
    <col min="2313" max="2313" width="9.140625" style="64"/>
    <col min="2314" max="2314" width="16.7109375" style="64" customWidth="1"/>
    <col min="2315" max="2567" width="9.140625" style="64"/>
    <col min="2568" max="2568" width="30" style="64" customWidth="1"/>
    <col min="2569" max="2569" width="9.140625" style="64"/>
    <col min="2570" max="2570" width="16.7109375" style="64" customWidth="1"/>
    <col min="2571" max="2823" width="9.140625" style="64"/>
    <col min="2824" max="2824" width="30" style="64" customWidth="1"/>
    <col min="2825" max="2825" width="9.140625" style="64"/>
    <col min="2826" max="2826" width="16.7109375" style="64" customWidth="1"/>
    <col min="2827" max="3079" width="9.140625" style="64"/>
    <col min="3080" max="3080" width="30" style="64" customWidth="1"/>
    <col min="3081" max="3081" width="9.140625" style="64"/>
    <col min="3082" max="3082" width="16.7109375" style="64" customWidth="1"/>
    <col min="3083" max="3335" width="9.140625" style="64"/>
    <col min="3336" max="3336" width="30" style="64" customWidth="1"/>
    <col min="3337" max="3337" width="9.140625" style="64"/>
    <col min="3338" max="3338" width="16.7109375" style="64" customWidth="1"/>
    <col min="3339" max="3591" width="9.140625" style="64"/>
    <col min="3592" max="3592" width="30" style="64" customWidth="1"/>
    <col min="3593" max="3593" width="9.140625" style="64"/>
    <col min="3594" max="3594" width="16.7109375" style="64" customWidth="1"/>
    <col min="3595" max="3847" width="9.140625" style="64"/>
    <col min="3848" max="3848" width="30" style="64" customWidth="1"/>
    <col min="3849" max="3849" width="9.140625" style="64"/>
    <col min="3850" max="3850" width="16.7109375" style="64" customWidth="1"/>
    <col min="3851" max="4103" width="9.140625" style="64"/>
    <col min="4104" max="4104" width="30" style="64" customWidth="1"/>
    <col min="4105" max="4105" width="9.140625" style="64"/>
    <col min="4106" max="4106" width="16.7109375" style="64" customWidth="1"/>
    <col min="4107" max="4359" width="9.140625" style="64"/>
    <col min="4360" max="4360" width="30" style="64" customWidth="1"/>
    <col min="4361" max="4361" width="9.140625" style="64"/>
    <col min="4362" max="4362" width="16.7109375" style="64" customWidth="1"/>
    <col min="4363" max="4615" width="9.140625" style="64"/>
    <col min="4616" max="4616" width="30" style="64" customWidth="1"/>
    <col min="4617" max="4617" width="9.140625" style="64"/>
    <col min="4618" max="4618" width="16.7109375" style="64" customWidth="1"/>
    <col min="4619" max="4871" width="9.140625" style="64"/>
    <col min="4872" max="4872" width="30" style="64" customWidth="1"/>
    <col min="4873" max="4873" width="9.140625" style="64"/>
    <col min="4874" max="4874" width="16.7109375" style="64" customWidth="1"/>
    <col min="4875" max="5127" width="9.140625" style="64"/>
    <col min="5128" max="5128" width="30" style="64" customWidth="1"/>
    <col min="5129" max="5129" width="9.140625" style="64"/>
    <col min="5130" max="5130" width="16.7109375" style="64" customWidth="1"/>
    <col min="5131" max="5383" width="9.140625" style="64"/>
    <col min="5384" max="5384" width="30" style="64" customWidth="1"/>
    <col min="5385" max="5385" width="9.140625" style="64"/>
    <col min="5386" max="5386" width="16.7109375" style="64" customWidth="1"/>
    <col min="5387" max="5639" width="9.140625" style="64"/>
    <col min="5640" max="5640" width="30" style="64" customWidth="1"/>
    <col min="5641" max="5641" width="9.140625" style="64"/>
    <col min="5642" max="5642" width="16.7109375" style="64" customWidth="1"/>
    <col min="5643" max="5895" width="9.140625" style="64"/>
    <col min="5896" max="5896" width="30" style="64" customWidth="1"/>
    <col min="5897" max="5897" width="9.140625" style="64"/>
    <col min="5898" max="5898" width="16.7109375" style="64" customWidth="1"/>
    <col min="5899" max="6151" width="9.140625" style="64"/>
    <col min="6152" max="6152" width="30" style="64" customWidth="1"/>
    <col min="6153" max="6153" width="9.140625" style="64"/>
    <col min="6154" max="6154" width="16.7109375" style="64" customWidth="1"/>
    <col min="6155" max="6407" width="9.140625" style="64"/>
    <col min="6408" max="6408" width="30" style="64" customWidth="1"/>
    <col min="6409" max="6409" width="9.140625" style="64"/>
    <col min="6410" max="6410" width="16.7109375" style="64" customWidth="1"/>
    <col min="6411" max="6663" width="9.140625" style="64"/>
    <col min="6664" max="6664" width="30" style="64" customWidth="1"/>
    <col min="6665" max="6665" width="9.140625" style="64"/>
    <col min="6666" max="6666" width="16.7109375" style="64" customWidth="1"/>
    <col min="6667" max="6919" width="9.140625" style="64"/>
    <col min="6920" max="6920" width="30" style="64" customWidth="1"/>
    <col min="6921" max="6921" width="9.140625" style="64"/>
    <col min="6922" max="6922" width="16.7109375" style="64" customWidth="1"/>
    <col min="6923" max="7175" width="9.140625" style="64"/>
    <col min="7176" max="7176" width="30" style="64" customWidth="1"/>
    <col min="7177" max="7177" width="9.140625" style="64"/>
    <col min="7178" max="7178" width="16.7109375" style="64" customWidth="1"/>
    <col min="7179" max="7431" width="9.140625" style="64"/>
    <col min="7432" max="7432" width="30" style="64" customWidth="1"/>
    <col min="7433" max="7433" width="9.140625" style="64"/>
    <col min="7434" max="7434" width="16.7109375" style="64" customWidth="1"/>
    <col min="7435" max="7687" width="9.140625" style="64"/>
    <col min="7688" max="7688" width="30" style="64" customWidth="1"/>
    <col min="7689" max="7689" width="9.140625" style="64"/>
    <col min="7690" max="7690" width="16.7109375" style="64" customWidth="1"/>
    <col min="7691" max="7943" width="9.140625" style="64"/>
    <col min="7944" max="7944" width="30" style="64" customWidth="1"/>
    <col min="7945" max="7945" width="9.140625" style="64"/>
    <col min="7946" max="7946" width="16.7109375" style="64" customWidth="1"/>
    <col min="7947" max="8199" width="9.140625" style="64"/>
    <col min="8200" max="8200" width="30" style="64" customWidth="1"/>
    <col min="8201" max="8201" width="9.140625" style="64"/>
    <col min="8202" max="8202" width="16.7109375" style="64" customWidth="1"/>
    <col min="8203" max="8455" width="9.140625" style="64"/>
    <col min="8456" max="8456" width="30" style="64" customWidth="1"/>
    <col min="8457" max="8457" width="9.140625" style="64"/>
    <col min="8458" max="8458" width="16.7109375" style="64" customWidth="1"/>
    <col min="8459" max="8711" width="9.140625" style="64"/>
    <col min="8712" max="8712" width="30" style="64" customWidth="1"/>
    <col min="8713" max="8713" width="9.140625" style="64"/>
    <col min="8714" max="8714" width="16.7109375" style="64" customWidth="1"/>
    <col min="8715" max="8967" width="9.140625" style="64"/>
    <col min="8968" max="8968" width="30" style="64" customWidth="1"/>
    <col min="8969" max="8969" width="9.140625" style="64"/>
    <col min="8970" max="8970" width="16.7109375" style="64" customWidth="1"/>
    <col min="8971" max="9223" width="9.140625" style="64"/>
    <col min="9224" max="9224" width="30" style="64" customWidth="1"/>
    <col min="9225" max="9225" width="9.140625" style="64"/>
    <col min="9226" max="9226" width="16.7109375" style="64" customWidth="1"/>
    <col min="9227" max="9479" width="9.140625" style="64"/>
    <col min="9480" max="9480" width="30" style="64" customWidth="1"/>
    <col min="9481" max="9481" width="9.140625" style="64"/>
    <col min="9482" max="9482" width="16.7109375" style="64" customWidth="1"/>
    <col min="9483" max="9735" width="9.140625" style="64"/>
    <col min="9736" max="9736" width="30" style="64" customWidth="1"/>
    <col min="9737" max="9737" width="9.140625" style="64"/>
    <col min="9738" max="9738" width="16.7109375" style="64" customWidth="1"/>
    <col min="9739" max="9991" width="9.140625" style="64"/>
    <col min="9992" max="9992" width="30" style="64" customWidth="1"/>
    <col min="9993" max="9993" width="9.140625" style="64"/>
    <col min="9994" max="9994" width="16.7109375" style="64" customWidth="1"/>
    <col min="9995" max="10247" width="9.140625" style="64"/>
    <col min="10248" max="10248" width="30" style="64" customWidth="1"/>
    <col min="10249" max="10249" width="9.140625" style="64"/>
    <col min="10250" max="10250" width="16.7109375" style="64" customWidth="1"/>
    <col min="10251" max="10503" width="9.140625" style="64"/>
    <col min="10504" max="10504" width="30" style="64" customWidth="1"/>
    <col min="10505" max="10505" width="9.140625" style="64"/>
    <col min="10506" max="10506" width="16.7109375" style="64" customWidth="1"/>
    <col min="10507" max="10759" width="9.140625" style="64"/>
    <col min="10760" max="10760" width="30" style="64" customWidth="1"/>
    <col min="10761" max="10761" width="9.140625" style="64"/>
    <col min="10762" max="10762" width="16.7109375" style="64" customWidth="1"/>
    <col min="10763" max="11015" width="9.140625" style="64"/>
    <col min="11016" max="11016" width="30" style="64" customWidth="1"/>
    <col min="11017" max="11017" width="9.140625" style="64"/>
    <col min="11018" max="11018" width="16.7109375" style="64" customWidth="1"/>
    <col min="11019" max="11271" width="9.140625" style="64"/>
    <col min="11272" max="11272" width="30" style="64" customWidth="1"/>
    <col min="11273" max="11273" width="9.140625" style="64"/>
    <col min="11274" max="11274" width="16.7109375" style="64" customWidth="1"/>
    <col min="11275" max="11527" width="9.140625" style="64"/>
    <col min="11528" max="11528" width="30" style="64" customWidth="1"/>
    <col min="11529" max="11529" width="9.140625" style="64"/>
    <col min="11530" max="11530" width="16.7109375" style="64" customWidth="1"/>
    <col min="11531" max="11783" width="9.140625" style="64"/>
    <col min="11784" max="11784" width="30" style="64" customWidth="1"/>
    <col min="11785" max="11785" width="9.140625" style="64"/>
    <col min="11786" max="11786" width="16.7109375" style="64" customWidth="1"/>
    <col min="11787" max="12039" width="9.140625" style="64"/>
    <col min="12040" max="12040" width="30" style="64" customWidth="1"/>
    <col min="12041" max="12041" width="9.140625" style="64"/>
    <col min="12042" max="12042" width="16.7109375" style="64" customWidth="1"/>
    <col min="12043" max="12295" width="9.140625" style="64"/>
    <col min="12296" max="12296" width="30" style="64" customWidth="1"/>
    <col min="12297" max="12297" width="9.140625" style="64"/>
    <col min="12298" max="12298" width="16.7109375" style="64" customWidth="1"/>
    <col min="12299" max="12551" width="9.140625" style="64"/>
    <col min="12552" max="12552" width="30" style="64" customWidth="1"/>
    <col min="12553" max="12553" width="9.140625" style="64"/>
    <col min="12554" max="12554" width="16.7109375" style="64" customWidth="1"/>
    <col min="12555" max="12807" width="9.140625" style="64"/>
    <col min="12808" max="12808" width="30" style="64" customWidth="1"/>
    <col min="12809" max="12809" width="9.140625" style="64"/>
    <col min="12810" max="12810" width="16.7109375" style="64" customWidth="1"/>
    <col min="12811" max="13063" width="9.140625" style="64"/>
    <col min="13064" max="13064" width="30" style="64" customWidth="1"/>
    <col min="13065" max="13065" width="9.140625" style="64"/>
    <col min="13066" max="13066" width="16.7109375" style="64" customWidth="1"/>
    <col min="13067" max="13319" width="9.140625" style="64"/>
    <col min="13320" max="13320" width="30" style="64" customWidth="1"/>
    <col min="13321" max="13321" width="9.140625" style="64"/>
    <col min="13322" max="13322" width="16.7109375" style="64" customWidth="1"/>
    <col min="13323" max="13575" width="9.140625" style="64"/>
    <col min="13576" max="13576" width="30" style="64" customWidth="1"/>
    <col min="13577" max="13577" width="9.140625" style="64"/>
    <col min="13578" max="13578" width="16.7109375" style="64" customWidth="1"/>
    <col min="13579" max="13831" width="9.140625" style="64"/>
    <col min="13832" max="13832" width="30" style="64" customWidth="1"/>
    <col min="13833" max="13833" width="9.140625" style="64"/>
    <col min="13834" max="13834" width="16.7109375" style="64" customWidth="1"/>
    <col min="13835" max="14087" width="9.140625" style="64"/>
    <col min="14088" max="14088" width="30" style="64" customWidth="1"/>
    <col min="14089" max="14089" width="9.140625" style="64"/>
    <col min="14090" max="14090" width="16.7109375" style="64" customWidth="1"/>
    <col min="14091" max="14343" width="9.140625" style="64"/>
    <col min="14344" max="14344" width="30" style="64" customWidth="1"/>
    <col min="14345" max="14345" width="9.140625" style="64"/>
    <col min="14346" max="14346" width="16.7109375" style="64" customWidth="1"/>
    <col min="14347" max="14599" width="9.140625" style="64"/>
    <col min="14600" max="14600" width="30" style="64" customWidth="1"/>
    <col min="14601" max="14601" width="9.140625" style="64"/>
    <col min="14602" max="14602" width="16.7109375" style="64" customWidth="1"/>
    <col min="14603" max="14855" width="9.140625" style="64"/>
    <col min="14856" max="14856" width="30" style="64" customWidth="1"/>
    <col min="14857" max="14857" width="9.140625" style="64"/>
    <col min="14858" max="14858" width="16.7109375" style="64" customWidth="1"/>
    <col min="14859" max="15111" width="9.140625" style="64"/>
    <col min="15112" max="15112" width="30" style="64" customWidth="1"/>
    <col min="15113" max="15113" width="9.140625" style="64"/>
    <col min="15114" max="15114" width="16.7109375" style="64" customWidth="1"/>
    <col min="15115" max="15367" width="9.140625" style="64"/>
    <col min="15368" max="15368" width="30" style="64" customWidth="1"/>
    <col min="15369" max="15369" width="9.140625" style="64"/>
    <col min="15370" max="15370" width="16.7109375" style="64" customWidth="1"/>
    <col min="15371" max="15623" width="9.140625" style="64"/>
    <col min="15624" max="15624" width="30" style="64" customWidth="1"/>
    <col min="15625" max="15625" width="9.140625" style="64"/>
    <col min="15626" max="15626" width="16.7109375" style="64" customWidth="1"/>
    <col min="15627" max="15879" width="9.140625" style="64"/>
    <col min="15880" max="15880" width="30" style="64" customWidth="1"/>
    <col min="15881" max="15881" width="9.140625" style="64"/>
    <col min="15882" max="15882" width="16.7109375" style="64" customWidth="1"/>
    <col min="15883" max="16135" width="9.140625" style="64"/>
    <col min="16136" max="16136" width="30" style="64" customWidth="1"/>
    <col min="16137" max="16137" width="9.140625" style="64"/>
    <col min="16138" max="16138" width="16.7109375" style="64" customWidth="1"/>
    <col min="16139" max="16384" width="9.140625" style="64"/>
  </cols>
  <sheetData>
    <row r="1" spans="1:11" s="51" customFormat="1" ht="13.5" customHeight="1">
      <c r="A1" s="48"/>
      <c r="B1" s="49"/>
      <c r="C1" s="49"/>
      <c r="D1" s="49"/>
      <c r="E1" s="49"/>
      <c r="F1" s="49"/>
      <c r="G1" s="49"/>
      <c r="H1" s="49"/>
      <c r="I1" s="49"/>
      <c r="J1" s="49"/>
      <c r="K1" s="50"/>
    </row>
    <row r="2" spans="1:11" s="51" customFormat="1" ht="13.5" customHeight="1">
      <c r="A2" s="52"/>
      <c r="B2" s="53"/>
      <c r="C2" s="53"/>
      <c r="D2" s="53"/>
      <c r="E2" s="53"/>
      <c r="F2" s="53"/>
      <c r="G2" s="53"/>
      <c r="H2" s="53"/>
      <c r="I2" s="53"/>
      <c r="J2" s="53"/>
      <c r="K2" s="54"/>
    </row>
    <row r="3" spans="1:11" s="51" customFormat="1" ht="13.5" customHeight="1">
      <c r="A3" s="52"/>
      <c r="B3" s="53"/>
      <c r="C3" s="53"/>
      <c r="D3" s="53"/>
      <c r="E3" s="53"/>
      <c r="F3" s="53"/>
      <c r="G3" s="53"/>
      <c r="H3" s="53"/>
      <c r="I3" s="53"/>
      <c r="J3" s="53"/>
      <c r="K3" s="54"/>
    </row>
    <row r="4" spans="1:11" s="51" customFormat="1" ht="13.5" customHeight="1">
      <c r="A4" s="52"/>
      <c r="B4" s="53"/>
      <c r="C4" s="53"/>
      <c r="D4" s="53"/>
      <c r="E4" s="53"/>
      <c r="F4" s="53"/>
      <c r="G4" s="53"/>
      <c r="H4" s="53"/>
      <c r="I4" s="53"/>
      <c r="J4" s="53"/>
      <c r="K4" s="54"/>
    </row>
    <row r="5" spans="1:11" s="51" customFormat="1" ht="13.5" customHeight="1">
      <c r="A5" s="52"/>
      <c r="B5" s="53"/>
      <c r="C5" s="53"/>
      <c r="D5" s="53"/>
      <c r="E5" s="53"/>
      <c r="F5" s="53"/>
      <c r="G5" s="53"/>
      <c r="H5" s="53"/>
      <c r="I5" s="53"/>
      <c r="J5" s="53"/>
      <c r="K5" s="54"/>
    </row>
    <row r="6" spans="1:11" s="51" customFormat="1" ht="13.5" customHeight="1">
      <c r="A6" s="52"/>
      <c r="B6" s="53"/>
      <c r="C6" s="53"/>
      <c r="D6" s="53"/>
      <c r="E6" s="53"/>
      <c r="F6" s="53"/>
      <c r="G6" s="53"/>
      <c r="H6" s="53"/>
      <c r="I6" s="53"/>
      <c r="J6" s="53"/>
      <c r="K6" s="54"/>
    </row>
    <row r="7" spans="1:11" s="51" customFormat="1" ht="13.5" customHeight="1">
      <c r="A7" s="52"/>
      <c r="B7" s="53"/>
      <c r="C7" s="53"/>
      <c r="D7" s="53"/>
      <c r="E7" s="53"/>
      <c r="F7" s="53"/>
      <c r="G7" s="53"/>
      <c r="H7" s="53"/>
      <c r="I7" s="53"/>
      <c r="J7" s="433" t="s">
        <v>844</v>
      </c>
      <c r="K7" s="434"/>
    </row>
    <row r="8" spans="1:11" s="51" customFormat="1" ht="13.5" customHeight="1">
      <c r="A8" s="52"/>
      <c r="B8" s="53"/>
      <c r="C8" s="53"/>
      <c r="D8" s="53"/>
      <c r="E8" s="53"/>
      <c r="F8" s="53"/>
      <c r="G8" s="53"/>
      <c r="H8" s="53"/>
      <c r="I8" s="53"/>
      <c r="J8" s="433"/>
      <c r="K8" s="434"/>
    </row>
    <row r="9" spans="1:11" s="51" customFormat="1" ht="13.5" customHeight="1">
      <c r="A9" s="52"/>
      <c r="B9" s="53"/>
      <c r="C9" s="53"/>
      <c r="D9" s="53"/>
      <c r="E9" s="53"/>
      <c r="F9" s="53"/>
      <c r="G9" s="53"/>
      <c r="H9" s="53"/>
      <c r="I9" s="53"/>
      <c r="J9" s="433"/>
      <c r="K9" s="434"/>
    </row>
    <row r="10" spans="1:11" s="51" customFormat="1" ht="13.5" customHeight="1">
      <c r="A10" s="52"/>
      <c r="B10" s="53"/>
      <c r="C10" s="53"/>
      <c r="D10" s="53"/>
      <c r="E10" s="53"/>
      <c r="F10" s="53"/>
      <c r="G10" s="53"/>
      <c r="H10" s="53"/>
      <c r="I10" s="53"/>
      <c r="J10" s="433"/>
      <c r="K10" s="434"/>
    </row>
    <row r="11" spans="1:11" s="51" customFormat="1" ht="13.5" customHeight="1">
      <c r="A11" s="52"/>
      <c r="B11" s="53"/>
      <c r="C11" s="53"/>
      <c r="D11" s="53"/>
      <c r="E11" s="53"/>
      <c r="F11" s="53"/>
      <c r="G11" s="53"/>
      <c r="H11" s="53"/>
      <c r="I11" s="53"/>
      <c r="J11" s="433"/>
      <c r="K11" s="434"/>
    </row>
    <row r="12" spans="1:11" s="51" customFormat="1" ht="13.5" customHeight="1">
      <c r="A12" s="52"/>
      <c r="B12" s="53"/>
      <c r="C12" s="53"/>
      <c r="D12" s="53"/>
      <c r="E12" s="53"/>
      <c r="F12" s="53"/>
      <c r="G12" s="53"/>
      <c r="H12" s="53"/>
      <c r="I12" s="53"/>
      <c r="J12" s="433"/>
      <c r="K12" s="434"/>
    </row>
    <row r="13" spans="1:11" s="51" customFormat="1" ht="13.5" customHeight="1">
      <c r="A13" s="52"/>
      <c r="B13" s="53"/>
      <c r="C13" s="53"/>
      <c r="D13" s="53"/>
      <c r="E13" s="53"/>
      <c r="F13" s="53"/>
      <c r="G13" s="53"/>
      <c r="H13" s="53"/>
      <c r="I13" s="53"/>
      <c r="J13" s="433"/>
      <c r="K13" s="434"/>
    </row>
    <row r="14" spans="1:11" s="51" customFormat="1" ht="13.5" customHeight="1">
      <c r="A14" s="52"/>
      <c r="B14" s="53"/>
      <c r="C14" s="53"/>
      <c r="D14" s="53"/>
      <c r="E14" s="53"/>
      <c r="F14" s="53"/>
      <c r="G14" s="53"/>
      <c r="H14" s="53"/>
      <c r="I14" s="53"/>
      <c r="J14" s="433"/>
      <c r="K14" s="434"/>
    </row>
    <row r="15" spans="1:11" s="51" customFormat="1" ht="13.5" customHeight="1">
      <c r="A15" s="52"/>
      <c r="B15" s="53"/>
      <c r="C15" s="53"/>
      <c r="D15" s="53"/>
      <c r="E15" s="53"/>
      <c r="F15" s="53"/>
      <c r="G15" s="53"/>
      <c r="H15" s="53"/>
      <c r="I15" s="53"/>
      <c r="J15" s="433"/>
      <c r="K15" s="434"/>
    </row>
    <row r="16" spans="1:11" s="51" customFormat="1" ht="13.5" customHeight="1">
      <c r="A16" s="52"/>
      <c r="B16" s="53"/>
      <c r="C16" s="53"/>
      <c r="D16" s="53"/>
      <c r="E16" s="53"/>
      <c r="F16" s="53"/>
      <c r="G16" s="53"/>
      <c r="H16" s="53"/>
      <c r="I16" s="53"/>
      <c r="J16" s="433"/>
      <c r="K16" s="434"/>
    </row>
    <row r="17" spans="1:11" s="51" customFormat="1" ht="13.5" customHeight="1">
      <c r="A17" s="52"/>
      <c r="B17" s="53"/>
      <c r="C17" s="53"/>
      <c r="D17" s="53"/>
      <c r="E17" s="53"/>
      <c r="F17" s="53"/>
      <c r="G17" s="53"/>
      <c r="H17" s="53"/>
      <c r="I17" s="53"/>
      <c r="J17" s="433"/>
      <c r="K17" s="434"/>
    </row>
    <row r="18" spans="1:11" s="51" customFormat="1" ht="13.5" customHeight="1">
      <c r="A18" s="52"/>
      <c r="B18" s="53"/>
      <c r="C18" s="53"/>
      <c r="D18" s="53"/>
      <c r="E18" s="53"/>
      <c r="F18" s="53"/>
      <c r="G18" s="53"/>
      <c r="H18" s="53"/>
      <c r="I18" s="53"/>
      <c r="J18" s="433"/>
      <c r="K18" s="434"/>
    </row>
    <row r="19" spans="1:11" s="51" customFormat="1" ht="13.5" customHeight="1">
      <c r="A19" s="52"/>
      <c r="B19" s="53"/>
      <c r="C19" s="53"/>
      <c r="D19" s="53"/>
      <c r="E19" s="53"/>
      <c r="F19" s="53"/>
      <c r="G19" s="53"/>
      <c r="H19" s="53"/>
      <c r="I19" s="53"/>
      <c r="J19" s="433"/>
      <c r="K19" s="434"/>
    </row>
    <row r="20" spans="1:11" s="51" customFormat="1" ht="13.5" customHeight="1">
      <c r="A20" s="52"/>
      <c r="B20" s="53"/>
      <c r="C20" s="53"/>
      <c r="D20" s="53"/>
      <c r="E20" s="53"/>
      <c r="F20" s="53"/>
      <c r="G20" s="53"/>
      <c r="H20" s="53"/>
      <c r="I20" s="53"/>
      <c r="J20" s="435" t="s">
        <v>845</v>
      </c>
      <c r="K20" s="436"/>
    </row>
    <row r="21" spans="1:11" s="51" customFormat="1" ht="13.5" customHeight="1">
      <c r="A21" s="52"/>
      <c r="B21" s="53"/>
      <c r="C21" s="53"/>
      <c r="D21" s="53"/>
      <c r="E21" s="53"/>
      <c r="F21" s="53"/>
      <c r="G21" s="53"/>
      <c r="H21" s="53"/>
      <c r="I21" s="53"/>
      <c r="J21" s="435"/>
      <c r="K21" s="436"/>
    </row>
    <row r="22" spans="1:11" s="51" customFormat="1" ht="13.5" customHeight="1">
      <c r="A22" s="52"/>
      <c r="B22" s="53"/>
      <c r="C22" s="53"/>
      <c r="D22" s="53"/>
      <c r="E22" s="53"/>
      <c r="F22" s="53"/>
      <c r="G22" s="53"/>
      <c r="H22" s="53"/>
      <c r="I22" s="53"/>
      <c r="J22" s="53"/>
      <c r="K22" s="54"/>
    </row>
    <row r="23" spans="1:11" s="51" customFormat="1" ht="13.5" customHeight="1">
      <c r="A23" s="52"/>
      <c r="B23" s="53"/>
      <c r="C23" s="53"/>
      <c r="D23" s="53"/>
      <c r="E23" s="53"/>
      <c r="F23" s="53"/>
      <c r="G23" s="53"/>
      <c r="H23" s="53"/>
      <c r="I23" s="53"/>
      <c r="J23" s="53"/>
      <c r="K23" s="54"/>
    </row>
    <row r="24" spans="1:11" s="51" customFormat="1" ht="13.5" customHeight="1">
      <c r="A24" s="52"/>
      <c r="B24" s="53"/>
      <c r="C24" s="53"/>
      <c r="D24" s="53"/>
      <c r="E24" s="53"/>
      <c r="F24" s="53"/>
      <c r="G24" s="53"/>
      <c r="H24" s="53"/>
      <c r="I24" s="53"/>
      <c r="J24" s="53"/>
      <c r="K24" s="54"/>
    </row>
    <row r="25" spans="1:11" s="51" customFormat="1" ht="13.5" customHeight="1">
      <c r="A25" s="52"/>
      <c r="B25" s="53"/>
      <c r="C25" s="53"/>
      <c r="D25" s="53"/>
      <c r="E25" s="53"/>
      <c r="F25" s="53"/>
      <c r="G25" s="53"/>
      <c r="H25" s="53"/>
      <c r="I25" s="53"/>
      <c r="J25" s="53"/>
      <c r="K25" s="54"/>
    </row>
    <row r="26" spans="1:11" s="51" customFormat="1" ht="13.5" customHeight="1">
      <c r="A26" s="52"/>
      <c r="B26" s="53"/>
      <c r="C26" s="53"/>
      <c r="D26" s="53"/>
      <c r="E26" s="53"/>
      <c r="F26" s="53"/>
      <c r="G26" s="53"/>
      <c r="H26" s="53"/>
      <c r="I26" s="53"/>
      <c r="J26" s="53"/>
      <c r="K26" s="54"/>
    </row>
    <row r="27" spans="1:11" s="51" customFormat="1" ht="13.5" customHeight="1">
      <c r="A27" s="52"/>
      <c r="B27" s="53"/>
      <c r="C27" s="53"/>
      <c r="D27" s="53"/>
      <c r="E27" s="53"/>
      <c r="F27" s="53"/>
      <c r="G27" s="53"/>
      <c r="H27" s="53"/>
      <c r="I27" s="53"/>
      <c r="J27" s="53"/>
      <c r="K27" s="54"/>
    </row>
    <row r="28" spans="1:11" s="51" customFormat="1" ht="13.5" customHeight="1">
      <c r="A28" s="52"/>
      <c r="B28" s="53"/>
      <c r="C28" s="53"/>
      <c r="D28" s="53"/>
      <c r="E28" s="53"/>
      <c r="F28" s="53"/>
      <c r="G28" s="53"/>
      <c r="H28" s="53"/>
      <c r="I28" s="53"/>
      <c r="J28" s="53"/>
      <c r="K28" s="54"/>
    </row>
    <row r="29" spans="1:11" s="51" customFormat="1" ht="18">
      <c r="A29" s="52"/>
      <c r="B29" s="53"/>
      <c r="C29" s="53"/>
      <c r="D29" s="53"/>
      <c r="E29" s="53"/>
      <c r="F29" s="53"/>
      <c r="G29" s="53"/>
      <c r="H29" s="53"/>
      <c r="I29" s="53"/>
      <c r="J29" s="55" t="s">
        <v>670</v>
      </c>
      <c r="K29" s="54"/>
    </row>
    <row r="30" spans="1:11" s="51" customFormat="1" ht="13.5" thickBot="1">
      <c r="A30" s="52"/>
      <c r="B30" s="53"/>
      <c r="C30" s="53"/>
      <c r="D30" s="53"/>
      <c r="E30" s="53"/>
      <c r="F30" s="53"/>
      <c r="G30" s="53"/>
      <c r="H30" s="53"/>
      <c r="I30" s="53"/>
      <c r="J30" s="53"/>
      <c r="K30" s="54"/>
    </row>
    <row r="31" spans="1:11" s="51" customFormat="1" ht="45" customHeight="1" thickBot="1">
      <c r="A31" s="52"/>
      <c r="B31" s="53"/>
      <c r="C31" s="53"/>
      <c r="D31" s="53"/>
      <c r="E31" s="53"/>
      <c r="F31" s="53"/>
      <c r="G31" s="53"/>
      <c r="H31" s="423"/>
      <c r="I31" s="53"/>
      <c r="J31" s="56"/>
      <c r="K31" s="54"/>
    </row>
    <row r="32" spans="1:11" s="51" customFormat="1">
      <c r="A32" s="52"/>
      <c r="B32" s="53"/>
      <c r="C32" s="53"/>
      <c r="D32" s="53"/>
      <c r="E32" s="53"/>
      <c r="F32" s="53"/>
      <c r="G32" s="53"/>
      <c r="H32" s="53"/>
      <c r="I32" s="53"/>
      <c r="J32" s="53"/>
      <c r="K32" s="54"/>
    </row>
    <row r="33" spans="1:11" s="51" customFormat="1" ht="11.25" customHeight="1" thickBot="1">
      <c r="A33" s="52"/>
      <c r="B33" s="53"/>
      <c r="C33" s="53"/>
      <c r="D33" s="53"/>
      <c r="E33" s="53"/>
      <c r="F33" s="53"/>
      <c r="G33" s="53"/>
      <c r="H33" s="53"/>
      <c r="I33" s="53"/>
      <c r="J33" s="53"/>
      <c r="K33" s="54"/>
    </row>
    <row r="34" spans="1:11" s="51" customFormat="1" ht="45" customHeight="1" thickBot="1">
      <c r="A34" s="52"/>
      <c r="B34" s="53"/>
      <c r="C34" s="53"/>
      <c r="D34" s="53"/>
      <c r="E34" s="53"/>
      <c r="F34" s="53"/>
      <c r="G34" s="53"/>
      <c r="H34" s="424" t="str">
        <f>IF(J31="","",'Instructions-DataEntry'!E138)</f>
        <v/>
      </c>
      <c r="I34" s="53"/>
      <c r="J34" s="53"/>
      <c r="K34" s="54"/>
    </row>
    <row r="35" spans="1:11" s="51" customFormat="1" ht="28.5" customHeight="1" thickBot="1">
      <c r="A35" s="52"/>
      <c r="B35" s="53"/>
      <c r="C35" s="53"/>
      <c r="D35" s="53"/>
      <c r="E35" s="53"/>
      <c r="F35" s="53"/>
      <c r="G35" s="53"/>
      <c r="H35" s="53"/>
      <c r="I35" s="53"/>
      <c r="J35" s="53"/>
      <c r="K35" s="54"/>
    </row>
    <row r="36" spans="1:11" s="51" customFormat="1" ht="43.5" customHeight="1" thickBot="1">
      <c r="A36" s="52"/>
      <c r="B36" s="53"/>
      <c r="C36" s="53"/>
      <c r="D36" s="53"/>
      <c r="E36" s="53"/>
      <c r="F36" s="53"/>
      <c r="G36" s="53"/>
      <c r="H36" s="423"/>
      <c r="I36" s="53"/>
      <c r="J36" s="53"/>
      <c r="K36" s="54"/>
    </row>
    <row r="37" spans="1:11" s="51" customFormat="1">
      <c r="A37" s="52"/>
      <c r="B37" s="53"/>
      <c r="C37" s="53"/>
      <c r="D37" s="53"/>
      <c r="E37" s="53"/>
      <c r="F37" s="53"/>
      <c r="G37" s="53"/>
      <c r="H37" s="53"/>
      <c r="I37" s="53"/>
      <c r="J37" s="53"/>
      <c r="K37" s="54"/>
    </row>
    <row r="38" spans="1:11" s="51" customFormat="1">
      <c r="A38" s="52"/>
      <c r="B38" s="53"/>
      <c r="C38" s="53"/>
      <c r="D38" s="53"/>
      <c r="E38" s="53"/>
      <c r="F38" s="53"/>
      <c r="G38" s="53"/>
      <c r="H38" s="53"/>
      <c r="I38" s="53"/>
      <c r="J38" s="53"/>
      <c r="K38" s="54"/>
    </row>
    <row r="39" spans="1:11" s="51" customFormat="1">
      <c r="A39" s="52"/>
      <c r="B39" s="53"/>
      <c r="C39" s="53"/>
      <c r="D39" s="53"/>
      <c r="E39" s="53"/>
      <c r="F39" s="53"/>
      <c r="G39" s="53"/>
      <c r="H39" s="53"/>
      <c r="I39" s="53"/>
      <c r="J39" s="53"/>
      <c r="K39" s="54"/>
    </row>
    <row r="40" spans="1:11" s="51" customFormat="1">
      <c r="A40" s="52"/>
      <c r="B40" s="53"/>
      <c r="C40" s="53"/>
      <c r="D40" s="53"/>
      <c r="E40" s="53"/>
      <c r="F40" s="53"/>
      <c r="G40" s="53"/>
      <c r="H40" s="53"/>
      <c r="I40" s="53"/>
      <c r="J40" s="53"/>
      <c r="K40" s="54"/>
    </row>
    <row r="41" spans="1:11" s="51" customFormat="1">
      <c r="A41" s="52"/>
      <c r="B41" s="53"/>
      <c r="C41" s="53"/>
      <c r="D41" s="53"/>
      <c r="E41" s="53"/>
      <c r="F41" s="53"/>
      <c r="G41" s="53"/>
      <c r="H41" s="53"/>
      <c r="I41" s="53"/>
      <c r="J41" s="53"/>
      <c r="K41" s="54"/>
    </row>
    <row r="42" spans="1:11" s="51" customFormat="1" ht="13.5" thickBot="1">
      <c r="A42" s="58"/>
      <c r="B42" s="59"/>
      <c r="C42" s="59"/>
      <c r="D42" s="59"/>
      <c r="E42" s="59"/>
      <c r="F42" s="59"/>
      <c r="G42" s="59"/>
      <c r="H42" s="59"/>
      <c r="I42" s="59"/>
      <c r="J42" s="59"/>
      <c r="K42" s="60"/>
    </row>
    <row r="43" spans="1:11" s="51" customFormat="1"/>
    <row r="44" spans="1:11" s="51" customFormat="1"/>
    <row r="45" spans="1:11" s="51" customFormat="1"/>
    <row r="46" spans="1:11" s="51" customFormat="1"/>
    <row r="47" spans="1:11" s="51" customFormat="1"/>
    <row r="48" spans="1:11" s="51" customFormat="1"/>
    <row r="49" s="51" customFormat="1"/>
    <row r="50" s="51" customFormat="1"/>
    <row r="51" s="51" customFormat="1"/>
    <row r="52" s="51" customFormat="1"/>
    <row r="53" s="51" customFormat="1"/>
    <row r="54" s="51" customFormat="1"/>
    <row r="55" s="51" customFormat="1"/>
    <row r="56" s="51" customFormat="1"/>
    <row r="57" s="51" customFormat="1"/>
    <row r="58" s="51" customFormat="1"/>
    <row r="59" s="51" customFormat="1"/>
    <row r="60" s="51" customFormat="1"/>
    <row r="61" s="51" customFormat="1"/>
    <row r="62" s="51" customFormat="1"/>
    <row r="63" s="51" customFormat="1"/>
    <row r="64" s="51" customFormat="1"/>
    <row r="65" s="51" customFormat="1"/>
    <row r="66" s="51" customFormat="1"/>
    <row r="67" s="51" customFormat="1"/>
    <row r="68" s="51" customFormat="1"/>
    <row r="69" s="51" customFormat="1"/>
    <row r="70" s="51" customFormat="1"/>
    <row r="71" s="51" customFormat="1"/>
    <row r="72" s="51" customFormat="1"/>
    <row r="73" s="51" customFormat="1"/>
    <row r="74" s="51" customFormat="1"/>
    <row r="75" s="51" customFormat="1"/>
    <row r="76" s="51" customFormat="1"/>
    <row r="77" s="51" customFormat="1"/>
    <row r="78" s="51" customFormat="1"/>
    <row r="79" s="51" customFormat="1"/>
    <row r="80" s="51" customFormat="1"/>
    <row r="81" s="51" customFormat="1"/>
    <row r="82" s="51" customFormat="1"/>
    <row r="83" s="51" customFormat="1"/>
    <row r="84" s="51" customFormat="1"/>
    <row r="85" s="51" customFormat="1"/>
    <row r="86" s="51" customFormat="1"/>
    <row r="87" s="51" customFormat="1"/>
    <row r="88" s="51" customFormat="1"/>
    <row r="89" s="51" customFormat="1"/>
    <row r="90" s="51" customFormat="1"/>
    <row r="91" s="51" customFormat="1"/>
    <row r="92" s="51" customFormat="1"/>
    <row r="93" s="51" customFormat="1"/>
    <row r="94" s="51" customFormat="1"/>
    <row r="95" s="51" customFormat="1"/>
    <row r="96" s="51" customFormat="1"/>
    <row r="97" spans="8:8" s="51" customFormat="1"/>
    <row r="98" spans="8:8" s="51" customFormat="1"/>
    <row r="99" spans="8:8" s="51" customFormat="1" ht="13.5" thickBot="1"/>
    <row r="100" spans="8:8" s="51" customFormat="1" ht="37.5" customHeight="1" thickBot="1">
      <c r="H100" s="57" t="str">
        <f>IF(H36&gt;0,H36,H34)</f>
        <v/>
      </c>
    </row>
    <row r="101" spans="8:8" s="51" customFormat="1"/>
    <row r="102" spans="8:8" s="51" customFormat="1"/>
    <row r="103" spans="8:8" s="51" customFormat="1"/>
    <row r="104" spans="8:8" s="51" customFormat="1"/>
    <row r="105" spans="8:8" s="51" customFormat="1"/>
    <row r="106" spans="8:8" s="51" customFormat="1"/>
    <row r="107" spans="8:8" s="51" customFormat="1"/>
    <row r="108" spans="8:8" s="51" customFormat="1"/>
    <row r="109" spans="8:8" s="51" customFormat="1"/>
    <row r="110" spans="8:8" s="51" customFormat="1"/>
    <row r="111" spans="8:8" s="51" customFormat="1"/>
    <row r="112" spans="8:8" s="51" customFormat="1"/>
    <row r="113" s="51" customFormat="1"/>
    <row r="114" s="51" customFormat="1"/>
    <row r="115" s="51" customFormat="1"/>
    <row r="116" s="51" customFormat="1"/>
    <row r="117" s="51" customFormat="1"/>
    <row r="118" s="51" customFormat="1"/>
    <row r="119" s="51" customFormat="1"/>
    <row r="120" s="51" customFormat="1"/>
    <row r="121" s="51" customFormat="1"/>
    <row r="122" s="51" customFormat="1"/>
    <row r="123" s="51" customFormat="1"/>
    <row r="124" s="51" customFormat="1"/>
    <row r="125" s="51" customFormat="1"/>
    <row r="126" s="51" customFormat="1"/>
    <row r="127" s="51" customFormat="1"/>
    <row r="128" s="51" customFormat="1"/>
    <row r="129" s="51" customFormat="1"/>
    <row r="130" s="51" customFormat="1"/>
    <row r="131" s="51" customFormat="1"/>
    <row r="132" s="51" customFormat="1"/>
    <row r="133" s="51" customFormat="1"/>
    <row r="134" s="51" customFormat="1"/>
    <row r="135" s="51" customFormat="1"/>
    <row r="136" s="51" customFormat="1"/>
    <row r="137" s="51" customFormat="1"/>
    <row r="138" s="51" customFormat="1"/>
    <row r="139" s="51" customFormat="1"/>
    <row r="140" s="51" customFormat="1"/>
    <row r="141" s="51" customFormat="1"/>
    <row r="142" s="51" customFormat="1"/>
    <row r="143" s="51" customFormat="1"/>
    <row r="144" s="51" customFormat="1"/>
    <row r="145" s="51" customFormat="1"/>
    <row r="146" s="51" customFormat="1"/>
    <row r="147" s="51" customFormat="1"/>
    <row r="148" s="51" customFormat="1"/>
    <row r="149" s="51" customFormat="1"/>
    <row r="150" s="51" customFormat="1"/>
    <row r="151" s="51" customFormat="1"/>
    <row r="152" s="51" customFormat="1"/>
    <row r="153" s="51" customFormat="1"/>
    <row r="154" s="51" customFormat="1"/>
    <row r="155" s="51" customFormat="1"/>
    <row r="156" s="51" customFormat="1"/>
    <row r="157" s="51" customFormat="1"/>
    <row r="158" s="51" customFormat="1"/>
    <row r="159" s="51" customFormat="1"/>
    <row r="160" s="51" customFormat="1"/>
    <row r="161" s="51" customFormat="1"/>
    <row r="162" s="51" customFormat="1"/>
    <row r="163" s="51" customFormat="1"/>
    <row r="164" s="51" customFormat="1"/>
    <row r="165" s="51" customFormat="1"/>
    <row r="166" s="51" customFormat="1"/>
    <row r="167" s="51" customFormat="1"/>
    <row r="168" s="51" customFormat="1"/>
    <row r="169" s="51" customFormat="1"/>
    <row r="170" s="51" customFormat="1"/>
    <row r="171" s="51" customFormat="1"/>
    <row r="172" s="51" customFormat="1"/>
    <row r="173" s="51" customFormat="1"/>
    <row r="174" s="51" customFormat="1"/>
    <row r="175" s="51" customFormat="1"/>
    <row r="176" s="51" customFormat="1"/>
    <row r="177" s="51" customFormat="1"/>
    <row r="178" s="51" customFormat="1"/>
    <row r="179" s="51" customFormat="1"/>
    <row r="180" s="51" customFormat="1"/>
    <row r="181" s="51" customFormat="1"/>
    <row r="182" s="51" customFormat="1"/>
    <row r="183" s="51" customFormat="1"/>
    <row r="184" s="51" customFormat="1"/>
    <row r="185" s="51" customFormat="1"/>
    <row r="186" s="51" customFormat="1"/>
    <row r="187" s="51" customFormat="1"/>
    <row r="188" s="51" customFormat="1"/>
    <row r="189" s="51" customFormat="1"/>
    <row r="190" s="51" customFormat="1"/>
    <row r="191" s="51" customFormat="1"/>
    <row r="192" s="51" customFormat="1"/>
    <row r="193" spans="1:7" s="51" customFormat="1"/>
    <row r="194" spans="1:7" s="51" customFormat="1"/>
    <row r="195" spans="1:7" s="51" customFormat="1"/>
    <row r="196" spans="1:7" s="51" customFormat="1"/>
    <row r="197" spans="1:7" s="51" customFormat="1"/>
    <row r="198" spans="1:7" s="51" customFormat="1"/>
    <row r="199" spans="1:7" s="51" customFormat="1"/>
    <row r="200" spans="1:7" s="51" customFormat="1"/>
    <row r="201" spans="1:7" s="51" customFormat="1">
      <c r="A201" s="51" t="s">
        <v>63</v>
      </c>
      <c r="C201" s="51" t="s">
        <v>77</v>
      </c>
      <c r="D201" s="61" t="s">
        <v>671</v>
      </c>
    </row>
    <row r="202" spans="1:7" s="51" customFormat="1">
      <c r="A202" s="51" t="s">
        <v>77</v>
      </c>
      <c r="C202" s="51" t="s">
        <v>63</v>
      </c>
      <c r="D202" s="61">
        <v>1126292</v>
      </c>
    </row>
    <row r="203" spans="1:7" s="51" customFormat="1">
      <c r="A203" s="51" t="s">
        <v>89</v>
      </c>
      <c r="C203" s="51" t="s">
        <v>116</v>
      </c>
      <c r="D203" s="61" t="s">
        <v>672</v>
      </c>
      <c r="F203" s="62" t="s">
        <v>673</v>
      </c>
      <c r="G203" s="51" t="e">
        <f>VLOOKUP($J$31,$C$201:$D$256,2,FALSE)</f>
        <v>#N/A</v>
      </c>
    </row>
    <row r="204" spans="1:7" s="51" customFormat="1">
      <c r="A204" s="51" t="s">
        <v>102</v>
      </c>
      <c r="C204" s="51" t="s">
        <v>89</v>
      </c>
      <c r="D204" s="63">
        <v>1139668</v>
      </c>
    </row>
    <row r="205" spans="1:7" s="51" customFormat="1">
      <c r="A205" s="51" t="s">
        <v>116</v>
      </c>
      <c r="C205" s="51" t="s">
        <v>125</v>
      </c>
      <c r="D205" s="63" t="s">
        <v>674</v>
      </c>
    </row>
    <row r="206" spans="1:7" s="51" customFormat="1">
      <c r="A206" s="51" t="s">
        <v>125</v>
      </c>
      <c r="C206" s="51" t="s">
        <v>150</v>
      </c>
      <c r="D206" s="61" t="s">
        <v>675</v>
      </c>
    </row>
    <row r="207" spans="1:7" s="51" customFormat="1">
      <c r="A207" s="51" t="s">
        <v>150</v>
      </c>
      <c r="C207" s="51" t="s">
        <v>165</v>
      </c>
      <c r="D207" s="61" t="s">
        <v>676</v>
      </c>
    </row>
    <row r="208" spans="1:7" s="51" customFormat="1">
      <c r="A208" s="51" t="s">
        <v>165</v>
      </c>
      <c r="C208" s="51" t="s">
        <v>182</v>
      </c>
      <c r="D208" s="51">
        <v>1067504</v>
      </c>
    </row>
    <row r="209" spans="1:4" s="51" customFormat="1">
      <c r="A209" s="51" t="s">
        <v>176</v>
      </c>
      <c r="C209" s="51" t="s">
        <v>176</v>
      </c>
      <c r="D209" s="51">
        <v>1101439</v>
      </c>
    </row>
    <row r="210" spans="1:4" s="51" customFormat="1">
      <c r="A210" s="51" t="s">
        <v>182</v>
      </c>
      <c r="C210" s="51" t="s">
        <v>192</v>
      </c>
      <c r="D210" s="51">
        <v>1229300</v>
      </c>
    </row>
    <row r="211" spans="1:4" s="51" customFormat="1">
      <c r="A211" s="51" t="s">
        <v>192</v>
      </c>
      <c r="C211" s="51" t="s">
        <v>206</v>
      </c>
      <c r="D211" s="51">
        <v>1334850</v>
      </c>
    </row>
    <row r="212" spans="1:4" s="51" customFormat="1">
      <c r="A212" s="51" t="s">
        <v>206</v>
      </c>
      <c r="C212" s="51" t="s">
        <v>225</v>
      </c>
      <c r="D212" s="51">
        <v>1544599</v>
      </c>
    </row>
    <row r="213" spans="1:4" s="51" customFormat="1">
      <c r="A213" s="51" t="s">
        <v>214</v>
      </c>
      <c r="C213" s="51" t="s">
        <v>250</v>
      </c>
      <c r="D213" s="51">
        <v>1609917</v>
      </c>
    </row>
    <row r="214" spans="1:4" s="51" customFormat="1">
      <c r="A214" s="51" t="s">
        <v>225</v>
      </c>
      <c r="C214" s="51" t="s">
        <v>261</v>
      </c>
      <c r="D214" s="51">
        <v>1708622</v>
      </c>
    </row>
    <row r="215" spans="1:4" s="51" customFormat="1">
      <c r="A215" s="51" t="s">
        <v>240</v>
      </c>
      <c r="C215" s="51" t="s">
        <v>269</v>
      </c>
      <c r="D215" s="51">
        <v>1864193</v>
      </c>
    </row>
    <row r="216" spans="1:4" s="51" customFormat="1">
      <c r="A216" s="51" t="s">
        <v>250</v>
      </c>
      <c r="C216" s="51" t="s">
        <v>240</v>
      </c>
      <c r="D216" s="51">
        <v>1959938</v>
      </c>
    </row>
    <row r="217" spans="1:4" s="51" customFormat="1">
      <c r="A217" s="51" t="s">
        <v>261</v>
      </c>
      <c r="C217" s="51" t="s">
        <v>285</v>
      </c>
      <c r="D217" s="51">
        <v>2045092</v>
      </c>
    </row>
    <row r="218" spans="1:4" s="51" customFormat="1">
      <c r="A218" s="51" t="s">
        <v>269</v>
      </c>
      <c r="C218" s="51" t="s">
        <v>295</v>
      </c>
      <c r="D218" s="51">
        <v>2121890</v>
      </c>
    </row>
    <row r="219" spans="1:4" s="51" customFormat="1">
      <c r="A219" s="51" t="s">
        <v>285</v>
      </c>
      <c r="C219" s="51" t="s">
        <v>306</v>
      </c>
      <c r="D219" s="51">
        <v>2237877</v>
      </c>
    </row>
    <row r="220" spans="1:4" s="51" customFormat="1">
      <c r="A220" s="51" t="s">
        <v>295</v>
      </c>
      <c r="C220" s="51" t="s">
        <v>334</v>
      </c>
      <c r="D220" s="51">
        <v>1154614</v>
      </c>
    </row>
    <row r="221" spans="1:4" s="51" customFormat="1">
      <c r="A221" s="51" t="s">
        <v>306</v>
      </c>
      <c r="C221" s="51" t="s">
        <v>325</v>
      </c>
      <c r="D221" s="51">
        <v>1119617</v>
      </c>
    </row>
    <row r="222" spans="1:4" s="51" customFormat="1">
      <c r="A222" s="51" t="s">
        <v>315</v>
      </c>
      <c r="C222" s="51" t="s">
        <v>315</v>
      </c>
      <c r="D222" s="51">
        <v>2509968</v>
      </c>
    </row>
    <row r="223" spans="1:4" s="51" customFormat="1">
      <c r="A223" s="51" t="s">
        <v>325</v>
      </c>
      <c r="C223" s="51" t="s">
        <v>351</v>
      </c>
      <c r="D223" s="51">
        <v>2632251</v>
      </c>
    </row>
    <row r="224" spans="1:4" s="51" customFormat="1">
      <c r="A224" s="51" t="s">
        <v>334</v>
      </c>
      <c r="C224" s="51" t="s">
        <v>360</v>
      </c>
      <c r="D224" s="51">
        <v>2791353</v>
      </c>
    </row>
    <row r="225" spans="1:4" s="51" customFormat="1">
      <c r="A225" s="51" t="s">
        <v>351</v>
      </c>
      <c r="C225" s="51" t="s">
        <v>377</v>
      </c>
      <c r="D225" s="51">
        <v>2858014</v>
      </c>
    </row>
    <row r="226" spans="1:4" s="51" customFormat="1">
      <c r="A226" s="51" t="s">
        <v>360</v>
      </c>
      <c r="C226" s="51" t="s">
        <v>367</v>
      </c>
      <c r="D226" s="51">
        <v>2930198</v>
      </c>
    </row>
    <row r="227" spans="1:4" s="51" customFormat="1">
      <c r="A227" s="51" t="s">
        <v>367</v>
      </c>
      <c r="C227" s="51" t="s">
        <v>391</v>
      </c>
      <c r="D227" s="51">
        <v>3099227</v>
      </c>
    </row>
    <row r="228" spans="1:4" s="51" customFormat="1">
      <c r="A228" s="51" t="s">
        <v>677</v>
      </c>
      <c r="C228" s="51" t="s">
        <v>424</v>
      </c>
      <c r="D228" s="51">
        <v>3145444</v>
      </c>
    </row>
    <row r="229" spans="1:4" s="51" customFormat="1">
      <c r="A229" s="51" t="s">
        <v>377</v>
      </c>
      <c r="C229" s="51" t="s">
        <v>463</v>
      </c>
      <c r="D229" s="51">
        <v>3225324</v>
      </c>
    </row>
    <row r="230" spans="1:4" s="51" customFormat="1">
      <c r="A230" s="51" t="s">
        <v>391</v>
      </c>
      <c r="C230" s="51" t="s">
        <v>431</v>
      </c>
      <c r="D230" s="51">
        <v>3333909</v>
      </c>
    </row>
    <row r="231" spans="1:4" s="51" customFormat="1">
      <c r="A231" s="51" t="s">
        <v>400</v>
      </c>
      <c r="C231" s="51" t="s">
        <v>441</v>
      </c>
      <c r="D231" s="51">
        <v>3404184</v>
      </c>
    </row>
    <row r="232" spans="1:4" s="51" customFormat="1">
      <c r="A232" s="51" t="s">
        <v>412</v>
      </c>
      <c r="C232" s="51" t="s">
        <v>454</v>
      </c>
      <c r="D232" s="51">
        <v>3595379</v>
      </c>
    </row>
    <row r="233" spans="1:4" s="51" customFormat="1">
      <c r="A233" s="51" t="s">
        <v>424</v>
      </c>
      <c r="C233" s="51" t="s">
        <v>471</v>
      </c>
      <c r="D233" s="51">
        <v>3609806</v>
      </c>
    </row>
    <row r="234" spans="1:4" s="51" customFormat="1">
      <c r="A234" s="51" t="s">
        <v>431</v>
      </c>
      <c r="C234" s="51" t="s">
        <v>400</v>
      </c>
      <c r="D234" s="51">
        <v>3716023</v>
      </c>
    </row>
    <row r="235" spans="1:4" s="51" customFormat="1">
      <c r="A235" s="51" t="s">
        <v>441</v>
      </c>
      <c r="C235" s="51" t="s">
        <v>412</v>
      </c>
      <c r="D235" s="51">
        <v>3855662</v>
      </c>
    </row>
    <row r="236" spans="1:4" s="51" customFormat="1">
      <c r="A236" s="51" t="s">
        <v>454</v>
      </c>
      <c r="C236" s="51" t="s">
        <v>483</v>
      </c>
      <c r="D236" s="51">
        <v>3961099</v>
      </c>
    </row>
    <row r="237" spans="1:4" s="51" customFormat="1">
      <c r="A237" s="51" t="s">
        <v>463</v>
      </c>
      <c r="C237" s="51" t="s">
        <v>491</v>
      </c>
      <c r="D237" s="51">
        <v>4027076</v>
      </c>
    </row>
    <row r="238" spans="1:4" s="51" customFormat="1">
      <c r="A238" s="51" t="s">
        <v>471</v>
      </c>
      <c r="C238" s="51" t="s">
        <v>501</v>
      </c>
      <c r="D238" s="51">
        <v>4135547</v>
      </c>
    </row>
    <row r="239" spans="1:4" s="51" customFormat="1">
      <c r="A239" s="51" t="s">
        <v>483</v>
      </c>
      <c r="C239" s="51" t="s">
        <v>522</v>
      </c>
      <c r="D239" s="51">
        <v>4274389</v>
      </c>
    </row>
    <row r="240" spans="1:4" s="51" customFormat="1">
      <c r="A240" s="51" t="s">
        <v>491</v>
      </c>
      <c r="C240" s="51" t="s">
        <v>535</v>
      </c>
      <c r="D240" s="51">
        <v>4432682</v>
      </c>
    </row>
    <row r="241" spans="1:4" s="51" customFormat="1">
      <c r="A241" s="51" t="s">
        <v>501</v>
      </c>
      <c r="C241" s="51" t="s">
        <v>544</v>
      </c>
      <c r="D241" s="51">
        <v>4564909</v>
      </c>
    </row>
    <row r="242" spans="1:4" s="51" customFormat="1">
      <c r="A242" s="51" t="s">
        <v>522</v>
      </c>
      <c r="C242" s="51" t="s">
        <v>554</v>
      </c>
      <c r="D242" s="51">
        <v>1108272</v>
      </c>
    </row>
    <row r="243" spans="1:4" s="51" customFormat="1">
      <c r="A243" s="51" t="s">
        <v>523</v>
      </c>
      <c r="C243" s="51" t="s">
        <v>564</v>
      </c>
      <c r="D243" s="51">
        <v>4717563</v>
      </c>
    </row>
    <row r="244" spans="1:4" s="51" customFormat="1">
      <c r="A244" s="51" t="s">
        <v>535</v>
      </c>
      <c r="C244" s="51" t="s">
        <v>571</v>
      </c>
      <c r="D244" s="51">
        <v>4881994</v>
      </c>
    </row>
    <row r="245" spans="1:4" s="51" customFormat="1">
      <c r="A245" s="51" t="s">
        <v>544</v>
      </c>
      <c r="C245" s="51" t="s">
        <v>583</v>
      </c>
      <c r="D245" s="51">
        <v>1151883</v>
      </c>
    </row>
    <row r="246" spans="1:4" s="51" customFormat="1">
      <c r="A246" s="51" t="s">
        <v>554</v>
      </c>
      <c r="C246" s="51" t="s">
        <v>610</v>
      </c>
      <c r="D246" s="51">
        <v>5035662</v>
      </c>
    </row>
    <row r="247" spans="1:4" s="51" customFormat="1">
      <c r="A247" s="51" t="s">
        <v>564</v>
      </c>
      <c r="C247" s="51" t="s">
        <v>595</v>
      </c>
      <c r="D247" s="51">
        <v>5193212</v>
      </c>
    </row>
    <row r="248" spans="1:4" s="51" customFormat="1">
      <c r="A248" s="51" t="s">
        <v>571</v>
      </c>
      <c r="C248" s="51" t="s">
        <v>618</v>
      </c>
      <c r="D248" s="51">
        <v>5301294</v>
      </c>
    </row>
    <row r="249" spans="1:4" s="51" customFormat="1">
      <c r="A249" s="51" t="s">
        <v>583</v>
      </c>
      <c r="C249" s="51" t="s">
        <v>639</v>
      </c>
      <c r="D249" s="51">
        <v>5458717</v>
      </c>
    </row>
    <row r="250" spans="1:4" s="51" customFormat="1">
      <c r="A250" s="51" t="s">
        <v>595</v>
      </c>
      <c r="C250" s="51" t="s">
        <v>630</v>
      </c>
      <c r="D250" s="51">
        <v>5547460</v>
      </c>
    </row>
    <row r="251" spans="1:4" s="51" customFormat="1">
      <c r="A251" s="51" t="s">
        <v>602</v>
      </c>
      <c r="C251" s="51" t="s">
        <v>649</v>
      </c>
      <c r="D251" s="51">
        <v>5656272</v>
      </c>
    </row>
    <row r="252" spans="1:4" s="51" customFormat="1">
      <c r="A252" s="51" t="s">
        <v>610</v>
      </c>
      <c r="C252" s="51" t="s">
        <v>102</v>
      </c>
      <c r="D252" s="51">
        <v>1110249</v>
      </c>
    </row>
    <row r="253" spans="1:4" s="51" customFormat="1">
      <c r="A253" s="51" t="s">
        <v>618</v>
      </c>
      <c r="C253" s="51" t="s">
        <v>214</v>
      </c>
      <c r="D253" s="51">
        <v>6615792</v>
      </c>
    </row>
    <row r="254" spans="1:4" s="51" customFormat="1">
      <c r="A254" s="51" t="s">
        <v>630</v>
      </c>
      <c r="C254" s="51" t="s">
        <v>677</v>
      </c>
      <c r="D254" s="51">
        <v>1105832</v>
      </c>
    </row>
    <row r="255" spans="1:4" s="51" customFormat="1">
      <c r="A255" s="51" t="s">
        <v>639</v>
      </c>
      <c r="C255" s="51" t="s">
        <v>523</v>
      </c>
      <c r="D255" s="51">
        <v>7266220</v>
      </c>
    </row>
    <row r="256" spans="1:4" s="51" customFormat="1">
      <c r="A256" s="51" t="s">
        <v>649</v>
      </c>
      <c r="C256" s="51" t="s">
        <v>602</v>
      </c>
      <c r="D256" s="51">
        <v>1132685</v>
      </c>
    </row>
    <row r="257" spans="1:1" s="51" customFormat="1"/>
    <row r="258" spans="1:1" s="51" customFormat="1"/>
    <row r="259" spans="1:1" s="51" customFormat="1"/>
    <row r="260" spans="1:1" s="51" customFormat="1"/>
    <row r="261" spans="1:1" s="51" customFormat="1"/>
    <row r="262" spans="1:1" s="51" customFormat="1"/>
    <row r="263" spans="1:1" s="51" customFormat="1"/>
    <row r="264" spans="1:1" s="51" customFormat="1"/>
    <row r="265" spans="1:1" s="51" customFormat="1"/>
    <row r="266" spans="1:1" s="51" customFormat="1"/>
    <row r="267" spans="1:1" s="51" customFormat="1"/>
    <row r="268" spans="1:1" s="51" customFormat="1"/>
    <row r="269" spans="1:1" s="51" customFormat="1"/>
    <row r="270" spans="1:1" s="51" customFormat="1">
      <c r="A270" s="62" t="s">
        <v>845</v>
      </c>
    </row>
    <row r="271" spans="1:1" s="51" customFormat="1">
      <c r="A271" s="62" t="s">
        <v>846</v>
      </c>
    </row>
    <row r="272" spans="1:1" s="51" customFormat="1"/>
    <row r="273" s="51" customFormat="1"/>
    <row r="274" s="51" customFormat="1"/>
    <row r="275" s="51" customFormat="1"/>
    <row r="276" s="51" customFormat="1"/>
    <row r="277" s="51" customFormat="1"/>
    <row r="278" s="51" customFormat="1"/>
    <row r="279" s="51" customFormat="1"/>
    <row r="280" s="51" customFormat="1"/>
    <row r="281" s="51" customFormat="1"/>
    <row r="282" s="51" customFormat="1"/>
    <row r="283" s="51" customFormat="1"/>
    <row r="284" s="51" customFormat="1"/>
    <row r="285" s="51" customFormat="1"/>
    <row r="286" s="51" customFormat="1"/>
    <row r="287" s="51" customFormat="1"/>
    <row r="288" s="51" customFormat="1"/>
    <row r="289" s="51" customFormat="1"/>
    <row r="350" spans="1:3" ht="18.75">
      <c r="A350" s="437" t="s">
        <v>1258</v>
      </c>
      <c r="B350" s="437"/>
      <c r="C350" s="437"/>
    </row>
  </sheetData>
  <sheetProtection sheet="1" objects="1" scenarios="1" selectLockedCells="1"/>
  <sortState xmlns:xlrd2="http://schemas.microsoft.com/office/spreadsheetml/2017/richdata2" ref="A201:A256">
    <sortCondition ref="A201"/>
  </sortState>
  <mergeCells count="3">
    <mergeCell ref="J7:K19"/>
    <mergeCell ref="J20:K21"/>
    <mergeCell ref="A350:C350"/>
  </mergeCells>
  <conditionalFormatting sqref="J20:K21">
    <cfRule type="containsText" dxfId="76" priority="2" operator="containsText" text="OFF">
      <formula>NOT(ISERROR(SEARCH("OFF",J20)))</formula>
    </cfRule>
  </conditionalFormatting>
  <conditionalFormatting sqref="H31 H34 H36">
    <cfRule type="expression" dxfId="75" priority="1">
      <formula>$J$20="ON"</formula>
    </cfRule>
  </conditionalFormatting>
  <dataValidations count="3">
    <dataValidation type="list" showInputMessage="1" showErrorMessage="1" errorTitle="Invalid Entry" error="Select one from drop down menu._x000a_" promptTitle="Two letter State Abbreviation" prompt="Commonwealth of the Northern Mariana Islands use CNMI." sqref="WVR983071 JF31 TB31 ACX31 AMT31 AWP31 BGL31 BQH31 CAD31 CJZ31 CTV31 DDR31 DNN31 DXJ31 EHF31 ERB31 FAX31 FKT31 FUP31 GEL31 GOH31 GYD31 HHZ31 HRV31 IBR31 ILN31 IVJ31 JFF31 JPB31 JYX31 KIT31 KSP31 LCL31 LMH31 LWD31 MFZ31 MPV31 MZR31 NJN31 NTJ31 ODF31 ONB31 OWX31 PGT31 PQP31 QAL31 QKH31 QUD31 RDZ31 RNV31 RXR31 SHN31 SRJ31 TBF31 TLB31 TUX31 UET31 UOP31 UYL31 VIH31 VSD31 WBZ31 WLV31 WVR31 J65567 JF65567 TB65567 ACX65567 AMT65567 AWP65567 BGL65567 BQH65567 CAD65567 CJZ65567 CTV65567 DDR65567 DNN65567 DXJ65567 EHF65567 ERB65567 FAX65567 FKT65567 FUP65567 GEL65567 GOH65567 GYD65567 HHZ65567 HRV65567 IBR65567 ILN65567 IVJ65567 JFF65567 JPB65567 JYX65567 KIT65567 KSP65567 LCL65567 LMH65567 LWD65567 MFZ65567 MPV65567 MZR65567 NJN65567 NTJ65567 ODF65567 ONB65567 OWX65567 PGT65567 PQP65567 QAL65567 QKH65567 QUD65567 RDZ65567 RNV65567 RXR65567 SHN65567 SRJ65567 TBF65567 TLB65567 TUX65567 UET65567 UOP65567 UYL65567 VIH65567 VSD65567 WBZ65567 WLV65567 WVR65567 J131103 JF131103 TB131103 ACX131103 AMT131103 AWP131103 BGL131103 BQH131103 CAD131103 CJZ131103 CTV131103 DDR131103 DNN131103 DXJ131103 EHF131103 ERB131103 FAX131103 FKT131103 FUP131103 GEL131103 GOH131103 GYD131103 HHZ131103 HRV131103 IBR131103 ILN131103 IVJ131103 JFF131103 JPB131103 JYX131103 KIT131103 KSP131103 LCL131103 LMH131103 LWD131103 MFZ131103 MPV131103 MZR131103 NJN131103 NTJ131103 ODF131103 ONB131103 OWX131103 PGT131103 PQP131103 QAL131103 QKH131103 QUD131103 RDZ131103 RNV131103 RXR131103 SHN131103 SRJ131103 TBF131103 TLB131103 TUX131103 UET131103 UOP131103 UYL131103 VIH131103 VSD131103 WBZ131103 WLV131103 WVR131103 J196639 JF196639 TB196639 ACX196639 AMT196639 AWP196639 BGL196639 BQH196639 CAD196639 CJZ196639 CTV196639 DDR196639 DNN196639 DXJ196639 EHF196639 ERB196639 FAX196639 FKT196639 FUP196639 GEL196639 GOH196639 GYD196639 HHZ196639 HRV196639 IBR196639 ILN196639 IVJ196639 JFF196639 JPB196639 JYX196639 KIT196639 KSP196639 LCL196639 LMH196639 LWD196639 MFZ196639 MPV196639 MZR196639 NJN196639 NTJ196639 ODF196639 ONB196639 OWX196639 PGT196639 PQP196639 QAL196639 QKH196639 QUD196639 RDZ196639 RNV196639 RXR196639 SHN196639 SRJ196639 TBF196639 TLB196639 TUX196639 UET196639 UOP196639 UYL196639 VIH196639 VSD196639 WBZ196639 WLV196639 WVR196639 J262175 JF262175 TB262175 ACX262175 AMT262175 AWP262175 BGL262175 BQH262175 CAD262175 CJZ262175 CTV262175 DDR262175 DNN262175 DXJ262175 EHF262175 ERB262175 FAX262175 FKT262175 FUP262175 GEL262175 GOH262175 GYD262175 HHZ262175 HRV262175 IBR262175 ILN262175 IVJ262175 JFF262175 JPB262175 JYX262175 KIT262175 KSP262175 LCL262175 LMH262175 LWD262175 MFZ262175 MPV262175 MZR262175 NJN262175 NTJ262175 ODF262175 ONB262175 OWX262175 PGT262175 PQP262175 QAL262175 QKH262175 QUD262175 RDZ262175 RNV262175 RXR262175 SHN262175 SRJ262175 TBF262175 TLB262175 TUX262175 UET262175 UOP262175 UYL262175 VIH262175 VSD262175 WBZ262175 WLV262175 WVR262175 J327711 JF327711 TB327711 ACX327711 AMT327711 AWP327711 BGL327711 BQH327711 CAD327711 CJZ327711 CTV327711 DDR327711 DNN327711 DXJ327711 EHF327711 ERB327711 FAX327711 FKT327711 FUP327711 GEL327711 GOH327711 GYD327711 HHZ327711 HRV327711 IBR327711 ILN327711 IVJ327711 JFF327711 JPB327711 JYX327711 KIT327711 KSP327711 LCL327711 LMH327711 LWD327711 MFZ327711 MPV327711 MZR327711 NJN327711 NTJ327711 ODF327711 ONB327711 OWX327711 PGT327711 PQP327711 QAL327711 QKH327711 QUD327711 RDZ327711 RNV327711 RXR327711 SHN327711 SRJ327711 TBF327711 TLB327711 TUX327711 UET327711 UOP327711 UYL327711 VIH327711 VSD327711 WBZ327711 WLV327711 WVR327711 J393247 JF393247 TB393247 ACX393247 AMT393247 AWP393247 BGL393247 BQH393247 CAD393247 CJZ393247 CTV393247 DDR393247 DNN393247 DXJ393247 EHF393247 ERB393247 FAX393247 FKT393247 FUP393247 GEL393247 GOH393247 GYD393247 HHZ393247 HRV393247 IBR393247 ILN393247 IVJ393247 JFF393247 JPB393247 JYX393247 KIT393247 KSP393247 LCL393247 LMH393247 LWD393247 MFZ393247 MPV393247 MZR393247 NJN393247 NTJ393247 ODF393247 ONB393247 OWX393247 PGT393247 PQP393247 QAL393247 QKH393247 QUD393247 RDZ393247 RNV393247 RXR393247 SHN393247 SRJ393247 TBF393247 TLB393247 TUX393247 UET393247 UOP393247 UYL393247 VIH393247 VSD393247 WBZ393247 WLV393247 WVR393247 J458783 JF458783 TB458783 ACX458783 AMT458783 AWP458783 BGL458783 BQH458783 CAD458783 CJZ458783 CTV458783 DDR458783 DNN458783 DXJ458783 EHF458783 ERB458783 FAX458783 FKT458783 FUP458783 GEL458783 GOH458783 GYD458783 HHZ458783 HRV458783 IBR458783 ILN458783 IVJ458783 JFF458783 JPB458783 JYX458783 KIT458783 KSP458783 LCL458783 LMH458783 LWD458783 MFZ458783 MPV458783 MZR458783 NJN458783 NTJ458783 ODF458783 ONB458783 OWX458783 PGT458783 PQP458783 QAL458783 QKH458783 QUD458783 RDZ458783 RNV458783 RXR458783 SHN458783 SRJ458783 TBF458783 TLB458783 TUX458783 UET458783 UOP458783 UYL458783 VIH458783 VSD458783 WBZ458783 WLV458783 WVR458783 J524319 JF524319 TB524319 ACX524319 AMT524319 AWP524319 BGL524319 BQH524319 CAD524319 CJZ524319 CTV524319 DDR524319 DNN524319 DXJ524319 EHF524319 ERB524319 FAX524319 FKT524319 FUP524319 GEL524319 GOH524319 GYD524319 HHZ524319 HRV524319 IBR524319 ILN524319 IVJ524319 JFF524319 JPB524319 JYX524319 KIT524319 KSP524319 LCL524319 LMH524319 LWD524319 MFZ524319 MPV524319 MZR524319 NJN524319 NTJ524319 ODF524319 ONB524319 OWX524319 PGT524319 PQP524319 QAL524319 QKH524319 QUD524319 RDZ524319 RNV524319 RXR524319 SHN524319 SRJ524319 TBF524319 TLB524319 TUX524319 UET524319 UOP524319 UYL524319 VIH524319 VSD524319 WBZ524319 WLV524319 WVR524319 J589855 JF589855 TB589855 ACX589855 AMT589855 AWP589855 BGL589855 BQH589855 CAD589855 CJZ589855 CTV589855 DDR589855 DNN589855 DXJ589855 EHF589855 ERB589855 FAX589855 FKT589855 FUP589855 GEL589855 GOH589855 GYD589855 HHZ589855 HRV589855 IBR589855 ILN589855 IVJ589855 JFF589855 JPB589855 JYX589855 KIT589855 KSP589855 LCL589855 LMH589855 LWD589855 MFZ589855 MPV589855 MZR589855 NJN589855 NTJ589855 ODF589855 ONB589855 OWX589855 PGT589855 PQP589855 QAL589855 QKH589855 QUD589855 RDZ589855 RNV589855 RXR589855 SHN589855 SRJ589855 TBF589855 TLB589855 TUX589855 UET589855 UOP589855 UYL589855 VIH589855 VSD589855 WBZ589855 WLV589855 WVR589855 J655391 JF655391 TB655391 ACX655391 AMT655391 AWP655391 BGL655391 BQH655391 CAD655391 CJZ655391 CTV655391 DDR655391 DNN655391 DXJ655391 EHF655391 ERB655391 FAX655391 FKT655391 FUP655391 GEL655391 GOH655391 GYD655391 HHZ655391 HRV655391 IBR655391 ILN655391 IVJ655391 JFF655391 JPB655391 JYX655391 KIT655391 KSP655391 LCL655391 LMH655391 LWD655391 MFZ655391 MPV655391 MZR655391 NJN655391 NTJ655391 ODF655391 ONB655391 OWX655391 PGT655391 PQP655391 QAL655391 QKH655391 QUD655391 RDZ655391 RNV655391 RXR655391 SHN655391 SRJ655391 TBF655391 TLB655391 TUX655391 UET655391 UOP655391 UYL655391 VIH655391 VSD655391 WBZ655391 WLV655391 WVR655391 J720927 JF720927 TB720927 ACX720927 AMT720927 AWP720927 BGL720927 BQH720927 CAD720927 CJZ720927 CTV720927 DDR720927 DNN720927 DXJ720927 EHF720927 ERB720927 FAX720927 FKT720927 FUP720927 GEL720927 GOH720927 GYD720927 HHZ720927 HRV720927 IBR720927 ILN720927 IVJ720927 JFF720927 JPB720927 JYX720927 KIT720927 KSP720927 LCL720927 LMH720927 LWD720927 MFZ720927 MPV720927 MZR720927 NJN720927 NTJ720927 ODF720927 ONB720927 OWX720927 PGT720927 PQP720927 QAL720927 QKH720927 QUD720927 RDZ720927 RNV720927 RXR720927 SHN720927 SRJ720927 TBF720927 TLB720927 TUX720927 UET720927 UOP720927 UYL720927 VIH720927 VSD720927 WBZ720927 WLV720927 WVR720927 J786463 JF786463 TB786463 ACX786463 AMT786463 AWP786463 BGL786463 BQH786463 CAD786463 CJZ786463 CTV786463 DDR786463 DNN786463 DXJ786463 EHF786463 ERB786463 FAX786463 FKT786463 FUP786463 GEL786463 GOH786463 GYD786463 HHZ786463 HRV786463 IBR786463 ILN786463 IVJ786463 JFF786463 JPB786463 JYX786463 KIT786463 KSP786463 LCL786463 LMH786463 LWD786463 MFZ786463 MPV786463 MZR786463 NJN786463 NTJ786463 ODF786463 ONB786463 OWX786463 PGT786463 PQP786463 QAL786463 QKH786463 QUD786463 RDZ786463 RNV786463 RXR786463 SHN786463 SRJ786463 TBF786463 TLB786463 TUX786463 UET786463 UOP786463 UYL786463 VIH786463 VSD786463 WBZ786463 WLV786463 WVR786463 J851999 JF851999 TB851999 ACX851999 AMT851999 AWP851999 BGL851999 BQH851999 CAD851999 CJZ851999 CTV851999 DDR851999 DNN851999 DXJ851999 EHF851999 ERB851999 FAX851999 FKT851999 FUP851999 GEL851999 GOH851999 GYD851999 HHZ851999 HRV851999 IBR851999 ILN851999 IVJ851999 JFF851999 JPB851999 JYX851999 KIT851999 KSP851999 LCL851999 LMH851999 LWD851999 MFZ851999 MPV851999 MZR851999 NJN851999 NTJ851999 ODF851999 ONB851999 OWX851999 PGT851999 PQP851999 QAL851999 QKH851999 QUD851999 RDZ851999 RNV851999 RXR851999 SHN851999 SRJ851999 TBF851999 TLB851999 TUX851999 UET851999 UOP851999 UYL851999 VIH851999 VSD851999 WBZ851999 WLV851999 WVR851999 J917535 JF917535 TB917535 ACX917535 AMT917535 AWP917535 BGL917535 BQH917535 CAD917535 CJZ917535 CTV917535 DDR917535 DNN917535 DXJ917535 EHF917535 ERB917535 FAX917535 FKT917535 FUP917535 GEL917535 GOH917535 GYD917535 HHZ917535 HRV917535 IBR917535 ILN917535 IVJ917535 JFF917535 JPB917535 JYX917535 KIT917535 KSP917535 LCL917535 LMH917535 LWD917535 MFZ917535 MPV917535 MZR917535 NJN917535 NTJ917535 ODF917535 ONB917535 OWX917535 PGT917535 PQP917535 QAL917535 QKH917535 QUD917535 RDZ917535 RNV917535 RXR917535 SHN917535 SRJ917535 TBF917535 TLB917535 TUX917535 UET917535 UOP917535 UYL917535 VIH917535 VSD917535 WBZ917535 WLV917535 WVR917535 J983071 JF983071 TB983071 ACX983071 AMT983071 AWP983071 BGL983071 BQH983071 CAD983071 CJZ983071 CTV983071 DDR983071 DNN983071 DXJ983071 EHF983071 ERB983071 FAX983071 FKT983071 FUP983071 GEL983071 GOH983071 GYD983071 HHZ983071 HRV983071 IBR983071 ILN983071 IVJ983071 JFF983071 JPB983071 JYX983071 KIT983071 KSP983071 LCL983071 LMH983071 LWD983071 MFZ983071 MPV983071 MZR983071 NJN983071 NTJ983071 ODF983071 ONB983071 OWX983071 PGT983071 PQP983071 QAL983071 QKH983071 QUD983071 RDZ983071 RNV983071 RXR983071 SHN983071 SRJ983071 TBF983071 TLB983071 TUX983071 UET983071 UOP983071 UYL983071 VIH983071 VSD983071 WBZ983071 WLV983071" xr:uid="{00000000-0002-0000-0000-000000000000}">
      <formula1>$A$201:$A$256</formula1>
    </dataValidation>
    <dataValidation type="list" showInputMessage="1" showErrorMessage="1" errorTitle="Invalid Entry" error="Select one from drop down menu._x000a_" promptTitle="Two letter State Abbreviation" sqref="J31" xr:uid="{00000000-0002-0000-0000-000001000000}">
      <formula1>$A$201:$A$256</formula1>
    </dataValidation>
    <dataValidation type="list" allowBlank="1" showInputMessage="1" showErrorMessage="1" promptTitle="Rounding Function" prompt="Select ON or OFF" sqref="J20:K21" xr:uid="{00000000-0002-0000-0000-000002000000}">
      <formula1>$A$270:$A$271</formula1>
    </dataValidation>
  </dataValidations>
  <hyperlinks>
    <hyperlink ref="A350" location="Introduction!A1" display="Return to top of page." xr:uid="{00000000-0004-0000-0000-000000000000}"/>
    <hyperlink ref="A350:C350" location="Introduction!A1" display="Return to top of page." xr:uid="{00000000-0004-0000-0000-000001000000}"/>
  </hyperlink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143"/>
  <sheetViews>
    <sheetView showGridLines="0" showRowColHeaders="0" showZeros="0" workbookViewId="0">
      <selection activeCell="E18" sqref="E18"/>
    </sheetView>
  </sheetViews>
  <sheetFormatPr defaultRowHeight="15"/>
  <cols>
    <col min="2" max="2" width="22.140625" customWidth="1"/>
    <col min="3" max="3" width="16.140625" customWidth="1"/>
    <col min="4" max="4" width="3.28515625" customWidth="1"/>
    <col min="5" max="5" width="54" customWidth="1"/>
    <col min="6" max="6" width="3.140625" customWidth="1"/>
    <col min="7" max="7" width="40.28515625" customWidth="1"/>
  </cols>
  <sheetData>
    <row r="1" spans="1:7" ht="15.75">
      <c r="A1" s="23"/>
      <c r="C1" s="24"/>
      <c r="D1" s="25"/>
      <c r="F1" s="26"/>
      <c r="G1" s="452" t="s">
        <v>656</v>
      </c>
    </row>
    <row r="2" spans="1:7" ht="15.75">
      <c r="B2" s="27">
        <f>Introduction!J31</f>
        <v>0</v>
      </c>
      <c r="C2" s="28"/>
      <c r="D2" s="29"/>
      <c r="E2" s="69" t="e">
        <f>VLOOKUP($B$2,Data2,26,FALSE)</f>
        <v>#N/A</v>
      </c>
      <c r="F2" s="73" t="e">
        <f t="shared" ref="F2:F7" si="0">IF(E2=E102,"","X")</f>
        <v>#N/A</v>
      </c>
      <c r="G2" s="452"/>
    </row>
    <row r="3" spans="1:7" ht="15.75">
      <c r="A3" s="32"/>
      <c r="C3" s="24"/>
      <c r="D3" s="25"/>
      <c r="F3" s="73" t="str">
        <f t="shared" si="0"/>
        <v/>
      </c>
      <c r="G3" s="452"/>
    </row>
    <row r="4" spans="1:7" ht="15.75">
      <c r="C4" s="24"/>
      <c r="D4" s="29"/>
      <c r="E4" s="70" t="e">
        <f>VLOOKUP($B$2,Data2,5,FALSE)</f>
        <v>#N/A</v>
      </c>
      <c r="F4" s="73" t="e">
        <f t="shared" si="0"/>
        <v>#N/A</v>
      </c>
      <c r="G4" s="452"/>
    </row>
    <row r="5" spans="1:7" ht="15.75">
      <c r="A5" s="30"/>
      <c r="B5" s="30"/>
      <c r="C5" s="34" t="s">
        <v>657</v>
      </c>
      <c r="D5" s="29"/>
      <c r="E5" s="70" t="e">
        <f>VLOOKUP($B$2,Data2,6,FALSE)</f>
        <v>#N/A</v>
      </c>
      <c r="F5" s="73" t="e">
        <f t="shared" si="0"/>
        <v>#N/A</v>
      </c>
      <c r="G5" s="452"/>
    </row>
    <row r="6" spans="1:7" ht="15.75">
      <c r="C6" s="24"/>
      <c r="D6" s="29"/>
      <c r="E6" s="70" t="e">
        <f>VLOOKUP($B$2,Data2,7,FALSE)</f>
        <v>#N/A</v>
      </c>
      <c r="F6" s="73" t="e">
        <f t="shared" si="0"/>
        <v>#N/A</v>
      </c>
      <c r="G6" s="452"/>
    </row>
    <row r="7" spans="1:7" ht="15.75">
      <c r="C7" s="24"/>
      <c r="D7" s="35"/>
      <c r="E7" s="36"/>
      <c r="F7" s="73" t="str">
        <f t="shared" si="0"/>
        <v/>
      </c>
      <c r="G7" s="452"/>
    </row>
    <row r="8" spans="1:7" ht="15.75">
      <c r="A8" s="30"/>
      <c r="B8" s="30"/>
      <c r="C8" s="37" t="s">
        <v>851</v>
      </c>
      <c r="D8" s="29"/>
      <c r="E8" s="69" t="e">
        <f>VLOOKUP($B$2,Data2,2,FALSE)</f>
        <v>#N/A</v>
      </c>
      <c r="F8" s="73" t="e">
        <f t="shared" ref="F8:F21" si="1">IF(E8=E120,"","X")</f>
        <v>#N/A</v>
      </c>
      <c r="G8" s="453"/>
    </row>
    <row r="9" spans="1:7" ht="15.75">
      <c r="C9" s="24"/>
      <c r="D9" s="25"/>
      <c r="E9" s="36"/>
      <c r="F9" s="73" t="str">
        <f t="shared" si="1"/>
        <v/>
      </c>
      <c r="G9" s="454" t="s">
        <v>658</v>
      </c>
    </row>
    <row r="10" spans="1:7" ht="15.75">
      <c r="A10" s="30"/>
      <c r="B10" s="30"/>
      <c r="C10" s="34" t="s">
        <v>661</v>
      </c>
      <c r="D10" s="29"/>
      <c r="E10" s="71" t="e">
        <f>VLOOKUP($B$2,Data2,18,FALSE)</f>
        <v>#N/A</v>
      </c>
      <c r="F10" s="73" t="e">
        <f t="shared" si="1"/>
        <v>#N/A</v>
      </c>
      <c r="G10" s="453"/>
    </row>
    <row r="11" spans="1:7" ht="15.75">
      <c r="C11" s="24"/>
      <c r="D11" s="25"/>
      <c r="F11" s="73" t="str">
        <f t="shared" si="1"/>
        <v/>
      </c>
      <c r="G11" s="453"/>
    </row>
    <row r="12" spans="1:7" ht="15.75">
      <c r="A12" s="30"/>
      <c r="B12" s="30"/>
      <c r="C12" s="34" t="s">
        <v>850</v>
      </c>
      <c r="D12" s="29"/>
      <c r="E12" s="71" t="e">
        <f>VLOOKUP($B$2,Data2,25,FALSE)</f>
        <v>#N/A</v>
      </c>
      <c r="F12" s="73" t="e">
        <f t="shared" si="1"/>
        <v>#N/A</v>
      </c>
      <c r="G12" s="453"/>
    </row>
    <row r="13" spans="1:7" ht="15.75">
      <c r="C13" s="24"/>
      <c r="D13" s="25"/>
      <c r="F13" s="73" t="str">
        <f t="shared" si="1"/>
        <v/>
      </c>
      <c r="G13" s="453"/>
    </row>
    <row r="14" spans="1:7" ht="15.75">
      <c r="A14" s="30"/>
      <c r="B14" s="30"/>
      <c r="C14" s="34" t="s">
        <v>852</v>
      </c>
      <c r="D14" s="29"/>
      <c r="E14" s="71" t="e">
        <f>VLOOKUP($B$2,Data2,19,FALSE)</f>
        <v>#N/A</v>
      </c>
      <c r="F14" s="73" t="e">
        <f t="shared" si="1"/>
        <v>#N/A</v>
      </c>
      <c r="G14" s="454" t="s">
        <v>659</v>
      </c>
    </row>
    <row r="15" spans="1:7" ht="15.75">
      <c r="A15" s="30"/>
      <c r="B15" s="30"/>
      <c r="C15" s="34" t="s">
        <v>662</v>
      </c>
      <c r="D15" s="29"/>
      <c r="E15" s="71" t="e">
        <f>VLOOKUP($B$2,Data2,20,FALSE)</f>
        <v>#N/A</v>
      </c>
      <c r="F15" s="73" t="e">
        <f t="shared" si="1"/>
        <v>#N/A</v>
      </c>
      <c r="G15" s="453"/>
    </row>
    <row r="16" spans="1:7" ht="15.75">
      <c r="A16" s="30"/>
      <c r="B16" s="30"/>
      <c r="C16" s="34" t="s">
        <v>663</v>
      </c>
      <c r="D16" s="29"/>
      <c r="E16" s="71" t="e">
        <f>VLOOKUP($B$2,Data2,21,FALSE)</f>
        <v>#N/A</v>
      </c>
      <c r="F16" s="73" t="e">
        <f t="shared" si="1"/>
        <v>#N/A</v>
      </c>
      <c r="G16" s="453"/>
    </row>
    <row r="17" spans="1:7" ht="15.75">
      <c r="C17" s="24"/>
      <c r="D17" s="25"/>
      <c r="F17" s="73" t="str">
        <f t="shared" si="1"/>
        <v/>
      </c>
      <c r="G17" s="452" t="s">
        <v>660</v>
      </c>
    </row>
    <row r="18" spans="1:7" ht="15.75">
      <c r="A18" s="30"/>
      <c r="B18" s="30"/>
      <c r="C18" s="34" t="s">
        <v>853</v>
      </c>
      <c r="D18" s="29"/>
      <c r="E18" s="425" t="e">
        <f>Introduction!H100+Introduction!H31</f>
        <v>#VALUE!</v>
      </c>
      <c r="F18" s="73" t="e">
        <f t="shared" si="1"/>
        <v>#VALUE!</v>
      </c>
      <c r="G18" s="452"/>
    </row>
    <row r="19" spans="1:7" ht="15.75">
      <c r="C19" s="24"/>
      <c r="D19" s="25"/>
      <c r="F19" s="73" t="str">
        <f t="shared" si="1"/>
        <v/>
      </c>
      <c r="G19" s="452"/>
    </row>
    <row r="20" spans="1:7" ht="15.75">
      <c r="A20" s="30"/>
      <c r="B20" s="30"/>
      <c r="C20" s="34" t="s">
        <v>665</v>
      </c>
      <c r="D20" s="29"/>
      <c r="E20" s="72" t="e">
        <f>VLOOKUP($B$2,Data2,4,FALSE)</f>
        <v>#N/A</v>
      </c>
      <c r="F20" s="73" t="e">
        <f t="shared" si="1"/>
        <v>#N/A</v>
      </c>
      <c r="G20" s="452" t="s">
        <v>854</v>
      </c>
    </row>
    <row r="21" spans="1:7" ht="16.5" thickBot="1">
      <c r="C21" s="24"/>
      <c r="D21" s="25"/>
      <c r="F21" s="31" t="str">
        <f t="shared" si="1"/>
        <v/>
      </c>
      <c r="G21" s="452"/>
    </row>
    <row r="22" spans="1:7" ht="15.75">
      <c r="C22" s="438" t="s">
        <v>856</v>
      </c>
      <c r="D22" s="439"/>
      <c r="E22" s="440"/>
      <c r="F22" s="41"/>
      <c r="G22" s="452"/>
    </row>
    <row r="23" spans="1:7" ht="15.75">
      <c r="C23" s="441"/>
      <c r="D23" s="442"/>
      <c r="E23" s="443"/>
      <c r="F23" s="41"/>
      <c r="G23" s="447" t="s">
        <v>855</v>
      </c>
    </row>
    <row r="24" spans="1:7" ht="15.75">
      <c r="C24" s="441"/>
      <c r="D24" s="442"/>
      <c r="E24" s="443"/>
      <c r="F24" s="41"/>
      <c r="G24" s="455"/>
    </row>
    <row r="25" spans="1:7" ht="15.75">
      <c r="C25" s="441"/>
      <c r="D25" s="442"/>
      <c r="E25" s="443"/>
      <c r="F25" s="41"/>
      <c r="G25" s="448"/>
    </row>
    <row r="26" spans="1:7" ht="15.75">
      <c r="C26" s="441"/>
      <c r="D26" s="442"/>
      <c r="E26" s="443"/>
      <c r="F26" s="41"/>
      <c r="G26" s="455"/>
    </row>
    <row r="27" spans="1:7" ht="15.75">
      <c r="C27" s="441"/>
      <c r="D27" s="442"/>
      <c r="E27" s="443"/>
      <c r="F27" s="41"/>
      <c r="G27" s="455"/>
    </row>
    <row r="28" spans="1:7" ht="15.75">
      <c r="C28" s="441"/>
      <c r="D28" s="442"/>
      <c r="E28" s="443"/>
      <c r="F28" s="41"/>
      <c r="G28" s="449"/>
    </row>
    <row r="29" spans="1:7" ht="15.75">
      <c r="C29" s="441"/>
      <c r="D29" s="442"/>
      <c r="E29" s="443"/>
      <c r="F29" s="41"/>
      <c r="G29" s="447" t="s">
        <v>664</v>
      </c>
    </row>
    <row r="30" spans="1:7" ht="16.5" thickBot="1">
      <c r="C30" s="444"/>
      <c r="D30" s="445"/>
      <c r="E30" s="446"/>
      <c r="F30" s="41"/>
      <c r="G30" s="448"/>
    </row>
    <row r="31" spans="1:7" ht="15.75">
      <c r="C31" s="24"/>
      <c r="D31" s="25"/>
      <c r="F31" s="41"/>
      <c r="G31" s="448"/>
    </row>
    <row r="32" spans="1:7" ht="15.75">
      <c r="C32" s="24"/>
      <c r="D32" s="25"/>
      <c r="F32" s="41"/>
      <c r="G32" s="448"/>
    </row>
    <row r="33" spans="3:7" ht="15.75">
      <c r="C33" s="24"/>
      <c r="D33" s="25"/>
      <c r="F33" s="41"/>
      <c r="G33" s="449"/>
    </row>
    <row r="34" spans="3:7" ht="15.75">
      <c r="C34" s="24"/>
      <c r="D34" s="25"/>
      <c r="F34" s="41"/>
      <c r="G34" s="393" t="str">
        <f>HYPERLINK("Mailto: Gary.S.Jensen@uscg.mil?Subject=RBS SPREADSHEET - DATA ENTRY&amp;Body=I can be contacted at:  (Please provide your telephone number)" &amp; ".%0d%0a%0d%0aSuggestion, Request or Description of problem:", "Gary.S.Jensen@uscg.mil")</f>
        <v>Gary.S.Jensen@uscg.mil</v>
      </c>
    </row>
    <row r="35" spans="3:7" ht="15.75">
      <c r="C35" s="24"/>
      <c r="D35" s="25"/>
      <c r="F35" s="41"/>
      <c r="G35" s="450" t="s">
        <v>666</v>
      </c>
    </row>
    <row r="36" spans="3:7" ht="15.75">
      <c r="C36" s="24"/>
      <c r="D36" s="25"/>
      <c r="F36" s="41"/>
      <c r="G36" s="451"/>
    </row>
    <row r="37" spans="3:7" ht="15.75">
      <c r="C37" s="24"/>
      <c r="D37" s="25"/>
      <c r="F37" s="41"/>
      <c r="G37" s="42"/>
    </row>
    <row r="38" spans="3:7" ht="15.75">
      <c r="C38" s="24"/>
      <c r="D38" s="25"/>
      <c r="F38" s="41"/>
    </row>
    <row r="39" spans="3:7" ht="15.75">
      <c r="C39" s="24"/>
      <c r="D39" s="25"/>
      <c r="F39" s="41"/>
    </row>
    <row r="40" spans="3:7" ht="15.75">
      <c r="C40" s="24"/>
      <c r="D40" s="25"/>
      <c r="F40" s="41"/>
    </row>
    <row r="41" spans="3:7" ht="15.75">
      <c r="C41" s="24"/>
      <c r="D41" s="25"/>
      <c r="F41" s="41"/>
      <c r="G41" s="43"/>
    </row>
    <row r="42" spans="3:7" ht="15.75">
      <c r="C42" s="24"/>
      <c r="D42" s="25"/>
      <c r="F42" s="41"/>
    </row>
    <row r="43" spans="3:7" ht="15.75">
      <c r="C43" s="24"/>
      <c r="D43" s="25"/>
      <c r="F43" s="41"/>
    </row>
    <row r="44" spans="3:7" ht="15.75">
      <c r="C44" s="24"/>
      <c r="D44" s="25"/>
      <c r="F44" s="41"/>
    </row>
    <row r="45" spans="3:7" ht="15.75">
      <c r="C45" s="24"/>
      <c r="D45" s="25"/>
      <c r="F45" s="41"/>
    </row>
    <row r="46" spans="3:7" ht="15.75">
      <c r="C46" s="24"/>
      <c r="D46" s="25"/>
      <c r="F46" s="41"/>
    </row>
    <row r="47" spans="3:7" ht="15.75">
      <c r="C47" s="24"/>
      <c r="D47" s="25"/>
      <c r="F47" s="41"/>
    </row>
    <row r="48" spans="3:7" ht="15.75">
      <c r="C48" s="24"/>
      <c r="D48" s="25"/>
      <c r="F48" s="41"/>
    </row>
    <row r="49" spans="1:6" ht="15.75">
      <c r="C49" s="24"/>
      <c r="D49" s="25"/>
      <c r="F49" s="41"/>
    </row>
    <row r="50" spans="1:6" ht="15.75">
      <c r="A50" s="32" t="s">
        <v>669</v>
      </c>
      <c r="C50" s="24"/>
      <c r="D50" s="25"/>
      <c r="F50" s="41"/>
    </row>
    <row r="51" spans="1:6" ht="15.75">
      <c r="C51" s="24"/>
      <c r="D51" s="25"/>
      <c r="F51" s="41"/>
    </row>
    <row r="52" spans="1:6" ht="15.75">
      <c r="C52" s="24"/>
      <c r="D52" s="25"/>
      <c r="F52" s="41"/>
    </row>
    <row r="53" spans="1:6" ht="15.75">
      <c r="C53" s="24"/>
      <c r="D53" s="25"/>
      <c r="F53" s="41"/>
    </row>
    <row r="54" spans="1:6" ht="15.75">
      <c r="C54" s="24"/>
      <c r="D54" s="25"/>
      <c r="F54" s="41"/>
    </row>
    <row r="55" spans="1:6" ht="15.75">
      <c r="C55" s="24"/>
      <c r="D55" s="25"/>
      <c r="F55" s="41"/>
    </row>
    <row r="56" spans="1:6" ht="15.75">
      <c r="C56" s="24"/>
      <c r="D56" s="25"/>
      <c r="F56" s="41"/>
    </row>
    <row r="57" spans="1:6" ht="15.75">
      <c r="C57" s="24"/>
      <c r="D57" s="25"/>
      <c r="F57" s="41"/>
    </row>
    <row r="58" spans="1:6" ht="15.75">
      <c r="C58" s="24"/>
      <c r="D58" s="25"/>
      <c r="F58" s="41"/>
    </row>
    <row r="59" spans="1:6" ht="15.75">
      <c r="C59" s="24"/>
      <c r="D59" s="25"/>
      <c r="F59" s="41"/>
    </row>
    <row r="60" spans="1:6" ht="15.75">
      <c r="C60" s="24"/>
      <c r="D60" s="25"/>
      <c r="F60" s="41"/>
    </row>
    <row r="61" spans="1:6" ht="15.75">
      <c r="C61" s="24"/>
      <c r="D61" s="25"/>
      <c r="F61" s="41"/>
    </row>
    <row r="62" spans="1:6" ht="15.75">
      <c r="C62" s="24"/>
      <c r="D62" s="25"/>
      <c r="F62" s="41"/>
    </row>
    <row r="63" spans="1:6" ht="15.75">
      <c r="C63" s="24"/>
      <c r="D63" s="25"/>
      <c r="F63" s="41"/>
    </row>
    <row r="64" spans="1:6" ht="15.75">
      <c r="C64" s="24"/>
      <c r="D64" s="25"/>
      <c r="F64" s="41"/>
    </row>
    <row r="65" spans="3:6" ht="15.75">
      <c r="C65" s="24"/>
      <c r="D65" s="25"/>
      <c r="F65" s="41"/>
    </row>
    <row r="66" spans="3:6" ht="15.75">
      <c r="C66" s="24"/>
      <c r="D66" s="25"/>
      <c r="F66" s="41"/>
    </row>
    <row r="67" spans="3:6" ht="15.75">
      <c r="C67" s="24"/>
      <c r="D67" s="25"/>
      <c r="F67" s="41"/>
    </row>
    <row r="68" spans="3:6" ht="15.75">
      <c r="C68" s="24"/>
      <c r="D68" s="25"/>
      <c r="F68" s="41"/>
    </row>
    <row r="69" spans="3:6" ht="15.75">
      <c r="C69" s="24"/>
      <c r="D69" s="25"/>
      <c r="F69" s="41"/>
    </row>
    <row r="70" spans="3:6" ht="15.75">
      <c r="C70" s="24"/>
      <c r="D70" s="25"/>
      <c r="F70" s="41"/>
    </row>
    <row r="71" spans="3:6" ht="15.75">
      <c r="C71" s="24"/>
      <c r="D71" s="25"/>
      <c r="F71" s="41"/>
    </row>
    <row r="72" spans="3:6" ht="15.75">
      <c r="C72" s="24"/>
      <c r="D72" s="25"/>
      <c r="F72" s="41"/>
    </row>
    <row r="73" spans="3:6" ht="15.75">
      <c r="C73" s="24"/>
      <c r="D73" s="25"/>
      <c r="F73" s="41"/>
    </row>
    <row r="74" spans="3:6" ht="15.75">
      <c r="C74" s="24"/>
      <c r="D74" s="25"/>
      <c r="F74" s="41"/>
    </row>
    <row r="75" spans="3:6" ht="15.75">
      <c r="C75" s="24"/>
      <c r="D75" s="25"/>
      <c r="F75" s="41"/>
    </row>
    <row r="76" spans="3:6" ht="15.75">
      <c r="C76" s="24"/>
      <c r="D76" s="25"/>
      <c r="F76" s="41"/>
    </row>
    <row r="77" spans="3:6" ht="15.75">
      <c r="C77" s="24"/>
      <c r="D77" s="25"/>
      <c r="F77" s="41"/>
    </row>
    <row r="78" spans="3:6" ht="15.75">
      <c r="C78" s="24"/>
      <c r="D78" s="25"/>
      <c r="F78" s="41"/>
    </row>
    <row r="79" spans="3:6" ht="15.75">
      <c r="C79" s="24"/>
      <c r="D79" s="25"/>
      <c r="F79" s="41"/>
    </row>
    <row r="80" spans="3:6" ht="15.75">
      <c r="C80" s="24"/>
      <c r="D80" s="25"/>
      <c r="F80" s="41"/>
    </row>
    <row r="81" spans="3:6" ht="15.75">
      <c r="C81" s="24"/>
      <c r="D81" s="25"/>
      <c r="F81" s="41"/>
    </row>
    <row r="82" spans="3:6" ht="15.75">
      <c r="C82" s="24"/>
      <c r="D82" s="25"/>
      <c r="F82" s="41"/>
    </row>
    <row r="83" spans="3:6" ht="15.75">
      <c r="C83" s="24"/>
      <c r="D83" s="25"/>
      <c r="F83" s="41"/>
    </row>
    <row r="84" spans="3:6" ht="15.75">
      <c r="C84" s="24"/>
      <c r="D84" s="25"/>
      <c r="F84" s="41"/>
    </row>
    <row r="85" spans="3:6" ht="15.75">
      <c r="C85" s="24"/>
      <c r="D85" s="25"/>
      <c r="F85" s="41"/>
    </row>
    <row r="86" spans="3:6" ht="15.75">
      <c r="C86" s="24"/>
      <c r="D86" s="25"/>
      <c r="F86" s="41"/>
    </row>
    <row r="87" spans="3:6" ht="15.75">
      <c r="C87" s="24"/>
      <c r="D87" s="25"/>
      <c r="F87" s="41"/>
    </row>
    <row r="88" spans="3:6" ht="15.75">
      <c r="C88" s="24"/>
      <c r="D88" s="25"/>
      <c r="F88" s="41"/>
    </row>
    <row r="89" spans="3:6" ht="15.75">
      <c r="C89" s="24"/>
      <c r="D89" s="25"/>
      <c r="F89" s="41"/>
    </row>
    <row r="90" spans="3:6" ht="15.75">
      <c r="C90" s="24"/>
      <c r="D90" s="25"/>
      <c r="F90" s="41"/>
    </row>
    <row r="91" spans="3:6" ht="15.75">
      <c r="C91" s="24"/>
      <c r="D91" s="25"/>
      <c r="F91" s="41"/>
    </row>
    <row r="92" spans="3:6" ht="15.75">
      <c r="C92" s="24"/>
      <c r="D92" s="25"/>
      <c r="F92" s="41"/>
    </row>
    <row r="93" spans="3:6" ht="15.75">
      <c r="C93" s="24"/>
      <c r="D93" s="25"/>
      <c r="F93" s="41"/>
    </row>
    <row r="94" spans="3:6" ht="15.75">
      <c r="C94" s="24"/>
      <c r="D94" s="25"/>
      <c r="F94" s="41"/>
    </row>
    <row r="95" spans="3:6" ht="15.75">
      <c r="C95" s="24"/>
      <c r="D95" s="25"/>
      <c r="F95" s="41"/>
    </row>
    <row r="96" spans="3:6" ht="15.75">
      <c r="C96" s="24"/>
      <c r="D96" s="25"/>
      <c r="F96" s="41"/>
    </row>
    <row r="97" spans="1:6" ht="15.75">
      <c r="C97" s="24"/>
      <c r="D97" s="25"/>
      <c r="F97" s="41"/>
    </row>
    <row r="98" spans="1:6" ht="15.75">
      <c r="C98" s="24"/>
      <c r="D98" s="25"/>
      <c r="F98" s="41"/>
    </row>
    <row r="99" spans="1:6" ht="15.75">
      <c r="C99" s="24"/>
      <c r="D99" s="25"/>
      <c r="F99" s="41"/>
    </row>
    <row r="100" spans="1:6" ht="15.75">
      <c r="C100" s="24"/>
      <c r="D100" s="25"/>
      <c r="F100" s="41"/>
    </row>
    <row r="101" spans="1:6" ht="15.75">
      <c r="C101" s="24"/>
      <c r="D101" s="25"/>
      <c r="F101" s="41"/>
    </row>
    <row r="102" spans="1:6" ht="15.75">
      <c r="A102" s="44" t="s">
        <v>667</v>
      </c>
      <c r="C102" s="24"/>
      <c r="D102" s="25"/>
      <c r="E102" s="30" t="e">
        <f>VLOOKUP($B$2,Data2,26,FALSE)</f>
        <v>#N/A</v>
      </c>
      <c r="F102" s="41"/>
    </row>
    <row r="103" spans="1:6" ht="15.75">
      <c r="A103" s="44" t="s">
        <v>668</v>
      </c>
      <c r="C103" s="45" t="e">
        <f>VLOOKUP($B$2,DataStorage!AB2:AC57,2,FALSE)</f>
        <v>#N/A</v>
      </c>
      <c r="D103" s="25"/>
      <c r="F103" s="41"/>
    </row>
    <row r="104" spans="1:6" ht="15.75">
      <c r="C104" s="24"/>
      <c r="D104" s="25"/>
      <c r="E104" s="33" t="e">
        <f>VLOOKUP($B$2,Data2,5,FALSE)</f>
        <v>#N/A</v>
      </c>
      <c r="F104" s="41"/>
    </row>
    <row r="105" spans="1:6" ht="15.75">
      <c r="C105" s="24"/>
      <c r="D105" s="25"/>
      <c r="E105" s="33" t="e">
        <f>VLOOKUP($B$2,Data2,6,FALSE)</f>
        <v>#N/A</v>
      </c>
      <c r="F105" s="41"/>
    </row>
    <row r="106" spans="1:6" ht="15.75">
      <c r="C106" s="24"/>
      <c r="D106" s="25"/>
      <c r="E106" s="33" t="e">
        <f>VLOOKUP($B$2,Data2,7,FALSE)</f>
        <v>#N/A</v>
      </c>
      <c r="F106" s="41"/>
    </row>
    <row r="107" spans="1:6" ht="15.75">
      <c r="C107" s="24"/>
      <c r="D107" s="25"/>
      <c r="E107" s="36"/>
      <c r="F107" s="41"/>
    </row>
    <row r="108" spans="1:6" ht="15.75">
      <c r="C108" s="24"/>
      <c r="D108" s="25"/>
      <c r="E108" s="33" t="e">
        <f>VLOOKUP($B$2,Data2,8,FALSE)</f>
        <v>#N/A</v>
      </c>
      <c r="F108" s="41"/>
    </row>
    <row r="109" spans="1:6" ht="15.75">
      <c r="C109" s="24"/>
      <c r="D109" s="25"/>
      <c r="E109" s="33" t="e">
        <f>VLOOKUP($B$2,Data2,9,FALSE)</f>
        <v>#N/A</v>
      </c>
      <c r="F109" s="41"/>
    </row>
    <row r="110" spans="1:6" ht="15.75">
      <c r="C110" s="24"/>
      <c r="D110" s="25"/>
      <c r="E110" s="33" t="e">
        <f>VLOOKUP($B$2,Data2,10,FALSE)</f>
        <v>#N/A</v>
      </c>
      <c r="F110" s="41"/>
    </row>
    <row r="111" spans="1:6" ht="15.75">
      <c r="C111" s="24"/>
      <c r="D111" s="25"/>
      <c r="E111" s="33" t="e">
        <f>VLOOKUP($B$2,Data2,11,FALSE)</f>
        <v>#N/A</v>
      </c>
      <c r="F111" s="41"/>
    </row>
    <row r="112" spans="1:6" ht="15.75">
      <c r="C112" s="24"/>
      <c r="D112" s="25"/>
      <c r="E112" s="33" t="e">
        <f>VLOOKUP($B$2,Data2,12,FALSE)</f>
        <v>#N/A</v>
      </c>
      <c r="F112" s="41"/>
    </row>
    <row r="113" spans="3:6" ht="15.75">
      <c r="C113" s="24"/>
      <c r="D113" s="25"/>
      <c r="F113" s="41"/>
    </row>
    <row r="114" spans="3:6" ht="15.75">
      <c r="C114" s="24"/>
      <c r="D114" s="25"/>
      <c r="E114" s="33" t="e">
        <f>VLOOKUP($B$2,Data2,13,FALSE)</f>
        <v>#N/A</v>
      </c>
      <c r="F114" s="41"/>
    </row>
    <row r="115" spans="3:6" ht="15.75">
      <c r="C115" s="24"/>
      <c r="D115" s="25"/>
      <c r="E115" s="33" t="e">
        <f>VLOOKUP($B$2,Data2,14,FALSE)</f>
        <v>#N/A</v>
      </c>
      <c r="F115" s="41"/>
    </row>
    <row r="116" spans="3:6" ht="15.75">
      <c r="C116" s="24"/>
      <c r="D116" s="25"/>
      <c r="E116" s="33" t="e">
        <f>VLOOKUP($B$2,Data2,15,FALSE)</f>
        <v>#N/A</v>
      </c>
      <c r="F116" s="41"/>
    </row>
    <row r="117" spans="3:6" ht="15.75">
      <c r="C117" s="24"/>
      <c r="D117" s="25"/>
      <c r="E117" s="33" t="e">
        <f>VLOOKUP($B$2,Data2,16,FALSE)</f>
        <v>#N/A</v>
      </c>
      <c r="F117" s="41"/>
    </row>
    <row r="118" spans="3:6" ht="15.75">
      <c r="C118" s="24"/>
      <c r="D118" s="25"/>
      <c r="E118" s="33" t="e">
        <f>VLOOKUP($B$2,Data2,17,FALSE)</f>
        <v>#N/A</v>
      </c>
      <c r="F118" s="41"/>
    </row>
    <row r="119" spans="3:6" ht="15.75">
      <c r="C119" s="24"/>
      <c r="D119" s="25"/>
      <c r="F119" s="41"/>
    </row>
    <row r="120" spans="3:6" ht="15.75">
      <c r="C120" s="24"/>
      <c r="D120" s="25"/>
      <c r="E120" s="33" t="e">
        <f>VLOOKUP($B$2,Data2,2,FALSE)</f>
        <v>#N/A</v>
      </c>
      <c r="F120" s="41"/>
    </row>
    <row r="121" spans="3:6" ht="15.75">
      <c r="C121" s="24"/>
      <c r="D121" s="25"/>
      <c r="E121" s="36"/>
      <c r="F121" s="41"/>
    </row>
    <row r="122" spans="3:6" ht="15.75">
      <c r="C122" s="24"/>
      <c r="D122" s="25"/>
      <c r="E122" s="33" t="e">
        <f>VLOOKUP($B$2,Data2,18,FALSE)</f>
        <v>#N/A</v>
      </c>
      <c r="F122" s="41"/>
    </row>
    <row r="123" spans="3:6" ht="15.75">
      <c r="C123" s="24"/>
      <c r="D123" s="25"/>
      <c r="F123" s="41"/>
    </row>
    <row r="124" spans="3:6" ht="15.75">
      <c r="C124" s="24"/>
      <c r="D124" s="25"/>
      <c r="E124" s="38" t="e">
        <f>VLOOKUP($B$2,Data2,25,FALSE)</f>
        <v>#N/A</v>
      </c>
      <c r="F124" s="41"/>
    </row>
    <row r="125" spans="3:6" ht="15.75">
      <c r="C125" s="24"/>
      <c r="D125" s="25"/>
      <c r="F125" s="41"/>
    </row>
    <row r="126" spans="3:6" ht="15.75">
      <c r="C126" s="24"/>
      <c r="D126" s="25"/>
      <c r="E126" s="38" t="e">
        <f>VLOOKUP($B$2,Data2,19,FALSE)</f>
        <v>#N/A</v>
      </c>
      <c r="F126" s="41"/>
    </row>
    <row r="127" spans="3:6" ht="15.75">
      <c r="C127" s="24"/>
      <c r="D127" s="25"/>
      <c r="E127" s="38" t="e">
        <f>VLOOKUP($B$2,Data2,20,FALSE)</f>
        <v>#N/A</v>
      </c>
      <c r="F127" s="41"/>
    </row>
    <row r="128" spans="3:6" ht="15.75">
      <c r="C128" s="24"/>
      <c r="D128" s="25"/>
      <c r="E128" s="38" t="e">
        <f>VLOOKUP($B$2,Data2,21,FALSE)</f>
        <v>#N/A</v>
      </c>
      <c r="F128" s="41"/>
    </row>
    <row r="129" spans="1:6" ht="15.75">
      <c r="C129" s="24"/>
      <c r="D129" s="25"/>
      <c r="F129" s="41"/>
    </row>
    <row r="130" spans="1:6" ht="15.75">
      <c r="C130" s="24"/>
      <c r="D130" s="25"/>
      <c r="E130" s="39" t="e">
        <f>VLOOKUP($B$2,Data2,3,FALSE)</f>
        <v>#N/A</v>
      </c>
      <c r="F130" s="41"/>
    </row>
    <row r="131" spans="1:6" ht="15.75">
      <c r="C131" s="24"/>
      <c r="D131" s="25"/>
      <c r="F131" s="41"/>
    </row>
    <row r="132" spans="1:6" ht="15.75">
      <c r="C132" s="24"/>
      <c r="D132" s="25"/>
      <c r="E132" s="40" t="e">
        <f>VLOOKUP($B$2,Data2,4,FALSE)</f>
        <v>#N/A</v>
      </c>
      <c r="F132" s="41"/>
    </row>
    <row r="133" spans="1:6" ht="15.75">
      <c r="C133" s="24"/>
      <c r="D133" s="25"/>
      <c r="F133" s="41"/>
    </row>
    <row r="134" spans="1:6" ht="15.75">
      <c r="C134" s="24"/>
      <c r="D134" s="25"/>
      <c r="E134" s="38" t="e">
        <f>VLOOKUP($B$2,Data2,22,FALSE)</f>
        <v>#N/A</v>
      </c>
      <c r="F134" s="41"/>
    </row>
    <row r="135" spans="1:6" ht="15.75">
      <c r="C135" s="24"/>
      <c r="D135" s="25"/>
      <c r="E135" s="38" t="e">
        <f>VLOOKUP($B$2,Data2,23,FALSE)</f>
        <v>#N/A</v>
      </c>
      <c r="F135" s="41"/>
    </row>
    <row r="136" spans="1:6" ht="15.75">
      <c r="C136" s="24"/>
      <c r="D136" s="25"/>
      <c r="E136" s="38" t="e">
        <f>VLOOKUP($B$2,Data2,24,FALSE)</f>
        <v>#N/A</v>
      </c>
      <c r="F136" s="41"/>
    </row>
    <row r="137" spans="1:6" ht="15.75">
      <c r="C137" s="24"/>
      <c r="D137" s="25"/>
      <c r="F137" s="41"/>
    </row>
    <row r="138" spans="1:6" ht="15.75">
      <c r="C138" s="24"/>
      <c r="D138" s="25"/>
      <c r="E138" s="46" t="e">
        <f>VLOOKUP($B$2,Data2,3,FALSE)</f>
        <v>#N/A</v>
      </c>
      <c r="F138" s="41"/>
    </row>
    <row r="139" spans="1:6" ht="15.75">
      <c r="C139" s="24"/>
      <c r="D139" s="25"/>
      <c r="F139" s="41"/>
    </row>
    <row r="140" spans="1:6" ht="15.75">
      <c r="A140" t="s">
        <v>30</v>
      </c>
      <c r="C140" s="24"/>
      <c r="D140" s="25"/>
      <c r="E140" s="47"/>
      <c r="F140" s="41"/>
    </row>
    <row r="141" spans="1:6" ht="15.75">
      <c r="A141" t="s">
        <v>4</v>
      </c>
      <c r="C141" s="24"/>
      <c r="D141" s="25"/>
      <c r="F141" s="41"/>
    </row>
    <row r="142" spans="1:6" ht="15.75">
      <c r="C142" s="24"/>
      <c r="D142" s="25"/>
      <c r="F142" s="41"/>
    </row>
    <row r="143" spans="1:6" ht="15.75">
      <c r="C143" s="24"/>
      <c r="D143" s="25"/>
      <c r="F143" s="41"/>
    </row>
  </sheetData>
  <sheetProtection sheet="1" objects="1" scenarios="1"/>
  <mergeCells count="9">
    <mergeCell ref="C22:E30"/>
    <mergeCell ref="G29:G33"/>
    <mergeCell ref="G35:G36"/>
    <mergeCell ref="G1:G8"/>
    <mergeCell ref="G9:G13"/>
    <mergeCell ref="G14:G16"/>
    <mergeCell ref="G17:G19"/>
    <mergeCell ref="G20:G22"/>
    <mergeCell ref="G23:G28"/>
  </mergeCells>
  <hyperlinks>
    <hyperlink ref="G35" location="NavigationSheet!A1" display="Continue" xr:uid="{00000000-0004-0000-0100-000000000000}"/>
    <hyperlink ref="B2" location="Introduction!J23" display="Introduction!J23" xr:uid="{00000000-0004-0000-0100-000001000000}"/>
  </hyperlink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1FD8FE3-E484-41E2-9636-D3773FFA523B}">
            <xm:f>Introduction!$J$20="ON"</xm:f>
            <x14:dxf>
              <numFmt numFmtId="10" formatCode="&quot;$&quot;#,##0_);[Red]\(&quot;$&quot;#,##0\)"/>
            </x14:dxf>
          </x14:cfRule>
          <xm:sqref>E18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5"/>
  <dimension ref="A1:AC161"/>
  <sheetViews>
    <sheetView showZeros="0" workbookViewId="0">
      <selection activeCell="C166" sqref="C166"/>
    </sheetView>
  </sheetViews>
  <sheetFormatPr defaultRowHeight="15"/>
  <cols>
    <col min="1" max="1" width="5.85546875" bestFit="1" customWidth="1"/>
    <col min="2" max="2" width="14.42578125" bestFit="1" customWidth="1"/>
    <col min="3" max="3" width="14.28515625" style="46" bestFit="1" customWidth="1"/>
    <col min="4" max="4" width="13.7109375" bestFit="1" customWidth="1"/>
    <col min="5" max="5" width="59.28515625" bestFit="1" customWidth="1"/>
    <col min="6" max="6" width="49" bestFit="1" customWidth="1"/>
    <col min="7" max="7" width="38.140625" bestFit="1" customWidth="1"/>
    <col min="8" max="8" width="49.7109375" bestFit="1" customWidth="1"/>
    <col min="9" max="9" width="36.7109375" bestFit="1" customWidth="1"/>
    <col min="10" max="10" width="36.28515625" bestFit="1" customWidth="1"/>
    <col min="11" max="11" width="47.85546875" bestFit="1" customWidth="1"/>
    <col min="12" max="12" width="31.5703125" bestFit="1" customWidth="1"/>
    <col min="13" max="13" width="43.28515625" bestFit="1" customWidth="1"/>
    <col min="14" max="14" width="31.140625" bestFit="1" customWidth="1"/>
    <col min="15" max="15" width="30.140625" bestFit="1" customWidth="1"/>
    <col min="16" max="16" width="29.85546875" bestFit="1" customWidth="1"/>
    <col min="17" max="17" width="27.28515625" bestFit="1" customWidth="1"/>
    <col min="18" max="18" width="10.7109375" bestFit="1" customWidth="1"/>
    <col min="19" max="19" width="28.28515625" bestFit="1" customWidth="1"/>
    <col min="20" max="20" width="48.5703125" bestFit="1" customWidth="1"/>
    <col min="21" max="21" width="22.140625" bestFit="1" customWidth="1"/>
    <col min="22" max="22" width="33.85546875" bestFit="1" customWidth="1"/>
    <col min="23" max="23" width="48.5703125" bestFit="1" customWidth="1"/>
    <col min="24" max="24" width="22.140625" bestFit="1" customWidth="1"/>
    <col min="25" max="25" width="22.42578125" bestFit="1" customWidth="1"/>
    <col min="26" max="26" width="35" bestFit="1" customWidth="1"/>
    <col min="52" max="52" width="5.85546875" bestFit="1" customWidth="1"/>
    <col min="53" max="53" width="8.42578125" bestFit="1" customWidth="1"/>
  </cols>
  <sheetData>
    <row r="1" spans="1:29">
      <c r="A1" t="s">
        <v>37</v>
      </c>
      <c r="B1" t="s">
        <v>38</v>
      </c>
      <c r="C1" s="46" t="s">
        <v>39</v>
      </c>
      <c r="D1" t="s">
        <v>40</v>
      </c>
      <c r="E1" t="s">
        <v>41</v>
      </c>
      <c r="F1" t="s">
        <v>42</v>
      </c>
      <c r="G1" t="s">
        <v>43</v>
      </c>
      <c r="H1" t="s">
        <v>44</v>
      </c>
      <c r="I1" t="s">
        <v>45</v>
      </c>
      <c r="J1" t="s">
        <v>46</v>
      </c>
      <c r="K1" t="s">
        <v>47</v>
      </c>
      <c r="L1" t="s">
        <v>48</v>
      </c>
      <c r="M1" t="s">
        <v>49</v>
      </c>
      <c r="N1" t="s">
        <v>50</v>
      </c>
      <c r="O1" t="s">
        <v>51</v>
      </c>
      <c r="P1" t="s">
        <v>52</v>
      </c>
      <c r="Q1" t="s">
        <v>48</v>
      </c>
      <c r="R1" t="s">
        <v>53</v>
      </c>
      <c r="S1" t="s">
        <v>54</v>
      </c>
      <c r="T1" t="s">
        <v>55</v>
      </c>
      <c r="U1" t="s">
        <v>56</v>
      </c>
      <c r="V1" t="s">
        <v>57</v>
      </c>
      <c r="W1" t="s">
        <v>58</v>
      </c>
      <c r="X1" t="s">
        <v>59</v>
      </c>
      <c r="Y1" t="s">
        <v>60</v>
      </c>
      <c r="Z1" t="s">
        <v>61</v>
      </c>
      <c r="AB1" t="s">
        <v>37</v>
      </c>
      <c r="AC1" t="s">
        <v>62</v>
      </c>
    </row>
    <row r="2" spans="1:29">
      <c r="A2" t="s">
        <v>77</v>
      </c>
      <c r="B2" t="s">
        <v>788</v>
      </c>
      <c r="C2" s="46">
        <v>1666515</v>
      </c>
      <c r="D2" t="s">
        <v>78</v>
      </c>
      <c r="E2" t="s">
        <v>79</v>
      </c>
      <c r="F2" t="s">
        <v>80</v>
      </c>
      <c r="G2" t="s">
        <v>81</v>
      </c>
      <c r="H2" t="s">
        <v>79</v>
      </c>
      <c r="I2" t="s">
        <v>82</v>
      </c>
      <c r="J2" t="s">
        <v>83</v>
      </c>
      <c r="K2" t="s">
        <v>81</v>
      </c>
      <c r="L2">
        <v>0</v>
      </c>
      <c r="M2">
        <v>0</v>
      </c>
      <c r="N2">
        <v>0</v>
      </c>
      <c r="O2" t="s">
        <v>84</v>
      </c>
      <c r="P2">
        <v>0</v>
      </c>
      <c r="Q2">
        <v>0</v>
      </c>
      <c r="R2" t="s">
        <v>85</v>
      </c>
      <c r="S2" t="s">
        <v>678</v>
      </c>
      <c r="T2" t="s">
        <v>86</v>
      </c>
      <c r="U2" t="s">
        <v>87</v>
      </c>
      <c r="V2" t="s">
        <v>678</v>
      </c>
      <c r="W2" t="s">
        <v>86</v>
      </c>
      <c r="X2" t="s">
        <v>87</v>
      </c>
      <c r="Y2">
        <v>0</v>
      </c>
      <c r="Z2" t="s">
        <v>88</v>
      </c>
      <c r="AB2" t="s">
        <v>77</v>
      </c>
      <c r="AC2">
        <v>0</v>
      </c>
    </row>
    <row r="3" spans="1:29">
      <c r="A3" t="s">
        <v>63</v>
      </c>
      <c r="B3" t="s">
        <v>789</v>
      </c>
      <c r="C3" s="46">
        <v>928967</v>
      </c>
      <c r="D3" t="s">
        <v>64</v>
      </c>
      <c r="E3" t="s">
        <v>65</v>
      </c>
      <c r="F3" t="s">
        <v>66</v>
      </c>
      <c r="G3" t="s">
        <v>67</v>
      </c>
      <c r="H3" t="s">
        <v>68</v>
      </c>
      <c r="I3" t="s">
        <v>69</v>
      </c>
      <c r="J3">
        <v>0</v>
      </c>
      <c r="K3" t="s">
        <v>70</v>
      </c>
      <c r="L3" t="s">
        <v>71</v>
      </c>
      <c r="M3">
        <v>0</v>
      </c>
      <c r="N3">
        <v>0</v>
      </c>
      <c r="O3" t="s">
        <v>72</v>
      </c>
      <c r="P3">
        <v>0</v>
      </c>
      <c r="Q3">
        <v>0</v>
      </c>
      <c r="R3" t="s">
        <v>73</v>
      </c>
      <c r="S3" t="s">
        <v>679</v>
      </c>
      <c r="T3" t="s">
        <v>74</v>
      </c>
      <c r="U3" t="s">
        <v>75</v>
      </c>
      <c r="V3" t="s">
        <v>679</v>
      </c>
      <c r="W3" t="s">
        <v>74</v>
      </c>
      <c r="X3" t="s">
        <v>75</v>
      </c>
      <c r="Y3">
        <v>0</v>
      </c>
      <c r="Z3" t="s">
        <v>76</v>
      </c>
      <c r="AB3" t="s">
        <v>63</v>
      </c>
      <c r="AC3">
        <v>0</v>
      </c>
    </row>
    <row r="4" spans="1:29">
      <c r="A4" t="s">
        <v>116</v>
      </c>
      <c r="B4" t="s">
        <v>790</v>
      </c>
      <c r="C4" s="46">
        <v>1419970</v>
      </c>
      <c r="D4" t="s">
        <v>117</v>
      </c>
      <c r="E4" t="s">
        <v>118</v>
      </c>
      <c r="F4" t="s">
        <v>119</v>
      </c>
      <c r="G4" t="s">
        <v>120</v>
      </c>
      <c r="H4" t="s">
        <v>118</v>
      </c>
      <c r="I4" t="s">
        <v>119</v>
      </c>
      <c r="J4">
        <v>0</v>
      </c>
      <c r="K4" t="s">
        <v>120</v>
      </c>
      <c r="L4">
        <v>0</v>
      </c>
      <c r="M4">
        <v>0</v>
      </c>
      <c r="N4">
        <v>0</v>
      </c>
      <c r="O4" t="s">
        <v>84</v>
      </c>
      <c r="P4">
        <v>0</v>
      </c>
      <c r="Q4">
        <v>0</v>
      </c>
      <c r="R4" t="s">
        <v>121</v>
      </c>
      <c r="S4" t="s">
        <v>680</v>
      </c>
      <c r="T4" t="s">
        <v>122</v>
      </c>
      <c r="U4" t="s">
        <v>123</v>
      </c>
      <c r="V4" t="s">
        <v>680</v>
      </c>
      <c r="W4" t="s">
        <v>122</v>
      </c>
      <c r="X4" t="s">
        <v>123</v>
      </c>
      <c r="Y4">
        <v>0</v>
      </c>
      <c r="Z4" t="s">
        <v>124</v>
      </c>
      <c r="AB4" t="s">
        <v>116</v>
      </c>
      <c r="AC4">
        <v>0</v>
      </c>
    </row>
    <row r="5" spans="1:29">
      <c r="A5" t="s">
        <v>89</v>
      </c>
      <c r="B5" t="s">
        <v>791</v>
      </c>
      <c r="C5" s="46">
        <v>1650628</v>
      </c>
      <c r="D5" t="s">
        <v>90</v>
      </c>
      <c r="E5" t="s">
        <v>91</v>
      </c>
      <c r="F5" t="s">
        <v>92</v>
      </c>
      <c r="G5" t="s">
        <v>93</v>
      </c>
      <c r="H5" t="s">
        <v>91</v>
      </c>
      <c r="I5">
        <v>0</v>
      </c>
      <c r="J5">
        <v>0</v>
      </c>
      <c r="K5" t="s">
        <v>92</v>
      </c>
      <c r="L5" t="s">
        <v>93</v>
      </c>
      <c r="M5">
        <v>0</v>
      </c>
      <c r="N5">
        <v>0</v>
      </c>
      <c r="O5" t="s">
        <v>84</v>
      </c>
      <c r="P5">
        <v>0</v>
      </c>
      <c r="Q5">
        <v>0</v>
      </c>
      <c r="R5" t="s">
        <v>94</v>
      </c>
      <c r="S5" t="s">
        <v>95</v>
      </c>
      <c r="T5" t="s">
        <v>96</v>
      </c>
      <c r="U5" t="s">
        <v>97</v>
      </c>
      <c r="V5" t="s">
        <v>98</v>
      </c>
      <c r="W5" t="s">
        <v>99</v>
      </c>
      <c r="X5" t="s">
        <v>100</v>
      </c>
      <c r="Y5">
        <v>0</v>
      </c>
      <c r="Z5" t="s">
        <v>101</v>
      </c>
      <c r="AB5" t="s">
        <v>89</v>
      </c>
      <c r="AC5">
        <v>0</v>
      </c>
    </row>
    <row r="6" spans="1:29">
      <c r="A6" t="s">
        <v>125</v>
      </c>
      <c r="B6" t="s">
        <v>792</v>
      </c>
      <c r="C6" s="46">
        <v>5283309</v>
      </c>
      <c r="D6" t="s">
        <v>126</v>
      </c>
      <c r="E6" t="s">
        <v>127</v>
      </c>
      <c r="F6" t="s">
        <v>128</v>
      </c>
      <c r="G6" t="s">
        <v>129</v>
      </c>
      <c r="H6" t="s">
        <v>130</v>
      </c>
      <c r="I6" t="s">
        <v>131</v>
      </c>
      <c r="J6">
        <v>0</v>
      </c>
      <c r="K6" t="s">
        <v>128</v>
      </c>
      <c r="L6" t="s">
        <v>129</v>
      </c>
      <c r="M6" t="s">
        <v>130</v>
      </c>
      <c r="N6" t="s">
        <v>131</v>
      </c>
      <c r="O6">
        <v>0</v>
      </c>
      <c r="P6" t="s">
        <v>128</v>
      </c>
      <c r="Q6" t="s">
        <v>129</v>
      </c>
      <c r="R6" t="s">
        <v>132</v>
      </c>
      <c r="S6" t="s">
        <v>681</v>
      </c>
      <c r="T6" t="s">
        <v>133</v>
      </c>
      <c r="U6" t="s">
        <v>134</v>
      </c>
      <c r="V6" t="s">
        <v>681</v>
      </c>
      <c r="W6" t="s">
        <v>133</v>
      </c>
      <c r="X6" t="s">
        <v>134</v>
      </c>
      <c r="Y6">
        <v>0</v>
      </c>
      <c r="Z6" t="s">
        <v>135</v>
      </c>
      <c r="AB6" t="s">
        <v>125</v>
      </c>
      <c r="AC6">
        <v>0</v>
      </c>
    </row>
    <row r="7" spans="1:29">
      <c r="A7" t="s">
        <v>150</v>
      </c>
      <c r="B7" t="s">
        <v>793</v>
      </c>
      <c r="C7" s="46">
        <v>1169142</v>
      </c>
      <c r="D7" t="s">
        <v>151</v>
      </c>
      <c r="E7" t="s">
        <v>152</v>
      </c>
      <c r="F7" t="s">
        <v>153</v>
      </c>
      <c r="G7" t="s">
        <v>682</v>
      </c>
      <c r="H7" t="s">
        <v>154</v>
      </c>
      <c r="I7" t="s">
        <v>155</v>
      </c>
      <c r="J7" t="s">
        <v>156</v>
      </c>
      <c r="K7" t="s">
        <v>157</v>
      </c>
      <c r="L7" t="s">
        <v>158</v>
      </c>
      <c r="M7" t="s">
        <v>154</v>
      </c>
      <c r="N7" t="s">
        <v>155</v>
      </c>
      <c r="O7" t="s">
        <v>159</v>
      </c>
      <c r="P7" t="s">
        <v>160</v>
      </c>
      <c r="Q7" t="s">
        <v>161</v>
      </c>
      <c r="R7" t="s">
        <v>162</v>
      </c>
      <c r="S7" t="s">
        <v>683</v>
      </c>
      <c r="T7" t="s">
        <v>163</v>
      </c>
      <c r="U7" t="s">
        <v>684</v>
      </c>
      <c r="V7" t="s">
        <v>683</v>
      </c>
      <c r="W7" t="s">
        <v>163</v>
      </c>
      <c r="X7" t="s">
        <v>684</v>
      </c>
      <c r="Y7">
        <v>0</v>
      </c>
      <c r="Z7" t="s">
        <v>164</v>
      </c>
      <c r="AB7" t="s">
        <v>150</v>
      </c>
      <c r="AC7">
        <v>0</v>
      </c>
    </row>
    <row r="8" spans="1:29">
      <c r="A8" t="s">
        <v>165</v>
      </c>
      <c r="B8" t="s">
        <v>794</v>
      </c>
      <c r="C8" s="46">
        <v>1362386</v>
      </c>
      <c r="D8" t="s">
        <v>166</v>
      </c>
      <c r="E8" t="s">
        <v>167</v>
      </c>
      <c r="F8" t="s">
        <v>168</v>
      </c>
      <c r="G8" t="s">
        <v>169</v>
      </c>
      <c r="H8" t="s">
        <v>170</v>
      </c>
      <c r="I8" t="s">
        <v>171</v>
      </c>
      <c r="J8">
        <v>0</v>
      </c>
      <c r="K8" t="s">
        <v>168</v>
      </c>
      <c r="L8" t="s">
        <v>169</v>
      </c>
      <c r="M8">
        <v>0</v>
      </c>
      <c r="N8">
        <v>0</v>
      </c>
      <c r="O8" t="s">
        <v>84</v>
      </c>
      <c r="P8">
        <v>0</v>
      </c>
      <c r="Q8">
        <v>0</v>
      </c>
      <c r="R8" t="s">
        <v>685</v>
      </c>
      <c r="S8" t="s">
        <v>172</v>
      </c>
      <c r="T8" t="s">
        <v>173</v>
      </c>
      <c r="U8" t="s">
        <v>174</v>
      </c>
      <c r="V8" t="s">
        <v>172</v>
      </c>
      <c r="W8" t="s">
        <v>173</v>
      </c>
      <c r="X8" t="s">
        <v>174</v>
      </c>
      <c r="Y8">
        <v>0</v>
      </c>
      <c r="Z8" t="s">
        <v>175</v>
      </c>
      <c r="AB8" t="s">
        <v>165</v>
      </c>
      <c r="AC8">
        <v>0</v>
      </c>
    </row>
    <row r="9" spans="1:29">
      <c r="A9" t="s">
        <v>182</v>
      </c>
      <c r="B9" t="s">
        <v>795</v>
      </c>
      <c r="C9" s="46">
        <v>1014846</v>
      </c>
      <c r="D9" t="s">
        <v>183</v>
      </c>
      <c r="E9" t="s">
        <v>184</v>
      </c>
      <c r="F9" t="s">
        <v>185</v>
      </c>
      <c r="G9" t="s">
        <v>186</v>
      </c>
      <c r="H9">
        <v>0</v>
      </c>
      <c r="I9">
        <v>0</v>
      </c>
      <c r="J9" t="s">
        <v>184</v>
      </c>
      <c r="K9" t="s">
        <v>185</v>
      </c>
      <c r="L9" t="s">
        <v>186</v>
      </c>
      <c r="M9">
        <v>0</v>
      </c>
      <c r="N9">
        <v>0</v>
      </c>
      <c r="O9" t="s">
        <v>84</v>
      </c>
      <c r="P9">
        <v>0</v>
      </c>
      <c r="Q9">
        <v>0</v>
      </c>
      <c r="R9" t="s">
        <v>187</v>
      </c>
      <c r="S9" t="s">
        <v>188</v>
      </c>
      <c r="T9" t="s">
        <v>189</v>
      </c>
      <c r="U9" t="s">
        <v>190</v>
      </c>
      <c r="V9" t="s">
        <v>188</v>
      </c>
      <c r="W9" t="s">
        <v>189</v>
      </c>
      <c r="X9" t="s">
        <v>190</v>
      </c>
      <c r="Y9" t="s">
        <v>686</v>
      </c>
      <c r="Z9" t="s">
        <v>191</v>
      </c>
      <c r="AB9" t="s">
        <v>182</v>
      </c>
      <c r="AC9">
        <v>0</v>
      </c>
    </row>
    <row r="10" spans="1:29">
      <c r="A10" t="s">
        <v>176</v>
      </c>
      <c r="B10" t="s">
        <v>796</v>
      </c>
      <c r="C10" s="46">
        <v>905095</v>
      </c>
      <c r="D10" t="s">
        <v>177</v>
      </c>
      <c r="E10" t="s">
        <v>178</v>
      </c>
      <c r="F10" t="s">
        <v>687</v>
      </c>
      <c r="G10" t="s">
        <v>688</v>
      </c>
      <c r="H10" t="s">
        <v>179</v>
      </c>
      <c r="I10" t="s">
        <v>178</v>
      </c>
      <c r="J10">
        <v>0</v>
      </c>
      <c r="K10" t="s">
        <v>687</v>
      </c>
      <c r="L10" t="s">
        <v>688</v>
      </c>
      <c r="M10">
        <v>0</v>
      </c>
      <c r="N10">
        <v>0</v>
      </c>
      <c r="O10" t="s">
        <v>84</v>
      </c>
      <c r="P10">
        <v>0</v>
      </c>
      <c r="Q10">
        <v>0</v>
      </c>
      <c r="R10" t="s">
        <v>180</v>
      </c>
      <c r="S10" t="s">
        <v>689</v>
      </c>
      <c r="T10" t="s">
        <v>690</v>
      </c>
      <c r="U10" t="s">
        <v>691</v>
      </c>
      <c r="V10" t="s">
        <v>689</v>
      </c>
      <c r="W10" t="s">
        <v>690</v>
      </c>
      <c r="X10" t="s">
        <v>691</v>
      </c>
      <c r="Y10">
        <v>0</v>
      </c>
      <c r="Z10" t="s">
        <v>181</v>
      </c>
      <c r="AB10" t="s">
        <v>176</v>
      </c>
      <c r="AC10">
        <v>0</v>
      </c>
    </row>
    <row r="11" spans="1:29">
      <c r="A11" t="s">
        <v>192</v>
      </c>
      <c r="B11" t="s">
        <v>797</v>
      </c>
      <c r="C11" s="46">
        <v>9471056</v>
      </c>
      <c r="D11" t="s">
        <v>193</v>
      </c>
      <c r="E11" t="s">
        <v>194</v>
      </c>
      <c r="F11" t="s">
        <v>195</v>
      </c>
      <c r="G11" t="s">
        <v>196</v>
      </c>
      <c r="H11" t="s">
        <v>197</v>
      </c>
      <c r="I11" t="s">
        <v>198</v>
      </c>
      <c r="J11">
        <v>0</v>
      </c>
      <c r="K11" t="s">
        <v>199</v>
      </c>
      <c r="L11" t="s">
        <v>200</v>
      </c>
      <c r="M11" t="s">
        <v>197</v>
      </c>
      <c r="N11" t="s">
        <v>198</v>
      </c>
      <c r="O11">
        <v>0</v>
      </c>
      <c r="P11" t="s">
        <v>195</v>
      </c>
      <c r="Q11" t="s">
        <v>196</v>
      </c>
      <c r="R11" t="s">
        <v>201</v>
      </c>
      <c r="S11" t="s">
        <v>202</v>
      </c>
      <c r="T11" t="s">
        <v>203</v>
      </c>
      <c r="U11" t="s">
        <v>204</v>
      </c>
      <c r="V11" t="s">
        <v>202</v>
      </c>
      <c r="W11" t="s">
        <v>203</v>
      </c>
      <c r="X11" t="s">
        <v>204</v>
      </c>
      <c r="Y11">
        <v>0</v>
      </c>
      <c r="Z11" t="s">
        <v>205</v>
      </c>
      <c r="AB11" t="s">
        <v>192</v>
      </c>
      <c r="AC11">
        <v>0</v>
      </c>
    </row>
    <row r="12" spans="1:29">
      <c r="A12" t="s">
        <v>206</v>
      </c>
      <c r="B12" t="s">
        <v>798</v>
      </c>
      <c r="C12" s="46">
        <v>2954063</v>
      </c>
      <c r="D12" t="s">
        <v>207</v>
      </c>
      <c r="E12" t="s">
        <v>692</v>
      </c>
      <c r="F12" t="s">
        <v>208</v>
      </c>
      <c r="G12" t="s">
        <v>209</v>
      </c>
      <c r="H12" t="s">
        <v>210</v>
      </c>
      <c r="I12" t="s">
        <v>211</v>
      </c>
      <c r="J12" t="s">
        <v>211</v>
      </c>
      <c r="K12" t="s">
        <v>208</v>
      </c>
      <c r="L12" t="s">
        <v>209</v>
      </c>
      <c r="M12">
        <v>0</v>
      </c>
      <c r="N12">
        <v>0</v>
      </c>
      <c r="O12" t="s">
        <v>84</v>
      </c>
      <c r="P12">
        <v>0</v>
      </c>
      <c r="Q12">
        <v>0</v>
      </c>
      <c r="R12" t="s">
        <v>212</v>
      </c>
      <c r="S12" t="s">
        <v>693</v>
      </c>
      <c r="T12" t="s">
        <v>74</v>
      </c>
      <c r="U12" t="s">
        <v>694</v>
      </c>
      <c r="V12" t="s">
        <v>693</v>
      </c>
      <c r="W12" t="s">
        <v>74</v>
      </c>
      <c r="X12" t="s">
        <v>694</v>
      </c>
      <c r="Y12">
        <v>0</v>
      </c>
      <c r="Z12" t="s">
        <v>213</v>
      </c>
      <c r="AB12" t="s">
        <v>206</v>
      </c>
      <c r="AC12">
        <v>0</v>
      </c>
    </row>
    <row r="13" spans="1:29">
      <c r="A13" t="s">
        <v>225</v>
      </c>
      <c r="B13" t="s">
        <v>799</v>
      </c>
      <c r="C13" s="46">
        <v>804812</v>
      </c>
      <c r="D13" t="s">
        <v>226</v>
      </c>
      <c r="E13" t="s">
        <v>227</v>
      </c>
      <c r="F13" t="s">
        <v>228</v>
      </c>
      <c r="G13" t="s">
        <v>229</v>
      </c>
      <c r="H13" t="s">
        <v>230</v>
      </c>
      <c r="I13" t="s">
        <v>231</v>
      </c>
      <c r="J13">
        <v>0</v>
      </c>
      <c r="K13" t="s">
        <v>228</v>
      </c>
      <c r="L13" t="s">
        <v>229</v>
      </c>
      <c r="M13" t="s">
        <v>232</v>
      </c>
      <c r="N13">
        <v>0</v>
      </c>
      <c r="O13" t="s">
        <v>233</v>
      </c>
      <c r="P13" t="s">
        <v>234</v>
      </c>
      <c r="Q13" t="s">
        <v>229</v>
      </c>
      <c r="R13" t="s">
        <v>235</v>
      </c>
      <c r="S13" t="s">
        <v>236</v>
      </c>
      <c r="T13" t="s">
        <v>237</v>
      </c>
      <c r="U13" t="s">
        <v>238</v>
      </c>
      <c r="V13" t="s">
        <v>236</v>
      </c>
      <c r="W13" t="s">
        <v>237</v>
      </c>
      <c r="X13" t="s">
        <v>238</v>
      </c>
      <c r="Y13">
        <v>0</v>
      </c>
      <c r="Z13" t="s">
        <v>239</v>
      </c>
      <c r="AB13" t="s">
        <v>225</v>
      </c>
      <c r="AC13">
        <v>0</v>
      </c>
    </row>
    <row r="14" spans="1:29">
      <c r="A14" t="s">
        <v>250</v>
      </c>
      <c r="B14" t="s">
        <v>800</v>
      </c>
      <c r="C14" s="46">
        <v>1321948</v>
      </c>
      <c r="D14" t="s">
        <v>251</v>
      </c>
      <c r="E14" t="s">
        <v>252</v>
      </c>
      <c r="F14" t="s">
        <v>253</v>
      </c>
      <c r="G14" t="s">
        <v>254</v>
      </c>
      <c r="H14" t="s">
        <v>255</v>
      </c>
      <c r="I14">
        <v>0</v>
      </c>
      <c r="J14" t="s">
        <v>253</v>
      </c>
      <c r="K14">
        <v>0</v>
      </c>
      <c r="L14" t="s">
        <v>254</v>
      </c>
      <c r="M14">
        <v>0</v>
      </c>
      <c r="N14">
        <v>0</v>
      </c>
      <c r="O14" t="s">
        <v>84</v>
      </c>
      <c r="P14">
        <v>0</v>
      </c>
      <c r="Q14">
        <v>0</v>
      </c>
      <c r="R14" t="s">
        <v>256</v>
      </c>
      <c r="S14" t="s">
        <v>695</v>
      </c>
      <c r="T14" t="s">
        <v>257</v>
      </c>
      <c r="U14" t="s">
        <v>696</v>
      </c>
      <c r="V14" t="s">
        <v>258</v>
      </c>
      <c r="W14" t="s">
        <v>74</v>
      </c>
      <c r="X14" t="s">
        <v>259</v>
      </c>
      <c r="Y14" t="s">
        <v>697</v>
      </c>
      <c r="Z14" t="s">
        <v>260</v>
      </c>
      <c r="AB14" t="s">
        <v>250</v>
      </c>
      <c r="AC14">
        <v>0</v>
      </c>
    </row>
    <row r="15" spans="1:29">
      <c r="A15" t="s">
        <v>261</v>
      </c>
      <c r="B15" t="s">
        <v>801</v>
      </c>
      <c r="C15" s="46">
        <v>1587385</v>
      </c>
      <c r="D15" t="s">
        <v>262</v>
      </c>
      <c r="E15" t="s">
        <v>263</v>
      </c>
      <c r="F15" t="s">
        <v>264</v>
      </c>
      <c r="G15" t="s">
        <v>265</v>
      </c>
      <c r="H15" t="s">
        <v>263</v>
      </c>
      <c r="I15">
        <v>0</v>
      </c>
      <c r="J15" t="s">
        <v>264</v>
      </c>
      <c r="K15">
        <v>0</v>
      </c>
      <c r="L15" t="s">
        <v>265</v>
      </c>
      <c r="M15">
        <v>0</v>
      </c>
      <c r="N15">
        <v>0</v>
      </c>
      <c r="O15" t="s">
        <v>84</v>
      </c>
      <c r="P15">
        <v>0</v>
      </c>
      <c r="Q15">
        <v>0</v>
      </c>
      <c r="R15" t="s">
        <v>266</v>
      </c>
      <c r="S15" t="s">
        <v>698</v>
      </c>
      <c r="T15" t="s">
        <v>267</v>
      </c>
      <c r="U15" t="s">
        <v>699</v>
      </c>
      <c r="V15" t="s">
        <v>698</v>
      </c>
      <c r="W15" t="s">
        <v>267</v>
      </c>
      <c r="X15" t="s">
        <v>699</v>
      </c>
      <c r="Y15">
        <v>0</v>
      </c>
      <c r="Z15" t="s">
        <v>268</v>
      </c>
      <c r="AB15" t="s">
        <v>261</v>
      </c>
      <c r="AC15">
        <v>0</v>
      </c>
    </row>
    <row r="16" spans="1:29">
      <c r="A16" t="s">
        <v>269</v>
      </c>
      <c r="B16" t="s">
        <v>802</v>
      </c>
      <c r="C16" s="46">
        <v>1458255</v>
      </c>
      <c r="D16" t="s">
        <v>270</v>
      </c>
      <c r="E16" t="s">
        <v>271</v>
      </c>
      <c r="F16" t="s">
        <v>272</v>
      </c>
      <c r="G16" t="s">
        <v>273</v>
      </c>
      <c r="H16" t="s">
        <v>274</v>
      </c>
      <c r="I16" t="s">
        <v>155</v>
      </c>
      <c r="J16">
        <v>0</v>
      </c>
      <c r="K16" t="s">
        <v>272</v>
      </c>
      <c r="L16" t="s">
        <v>273</v>
      </c>
      <c r="M16" t="s">
        <v>275</v>
      </c>
      <c r="N16" t="s">
        <v>276</v>
      </c>
      <c r="O16" t="s">
        <v>277</v>
      </c>
      <c r="P16" t="s">
        <v>278</v>
      </c>
      <c r="Q16" t="s">
        <v>279</v>
      </c>
      <c r="R16" t="s">
        <v>280</v>
      </c>
      <c r="S16" t="s">
        <v>281</v>
      </c>
      <c r="T16" t="s">
        <v>282</v>
      </c>
      <c r="U16" t="s">
        <v>283</v>
      </c>
      <c r="V16" t="s">
        <v>281</v>
      </c>
      <c r="W16" t="s">
        <v>282</v>
      </c>
      <c r="X16" t="s">
        <v>283</v>
      </c>
      <c r="Y16">
        <v>0</v>
      </c>
      <c r="Z16" t="s">
        <v>284</v>
      </c>
      <c r="AB16" t="s">
        <v>269</v>
      </c>
      <c r="AC16">
        <v>0</v>
      </c>
    </row>
    <row r="17" spans="1:29">
      <c r="A17" t="s">
        <v>240</v>
      </c>
      <c r="B17" t="s">
        <v>803</v>
      </c>
      <c r="C17" s="46">
        <v>1602455</v>
      </c>
      <c r="D17" t="s">
        <v>241</v>
      </c>
      <c r="E17" t="s">
        <v>242</v>
      </c>
      <c r="F17" t="s">
        <v>245</v>
      </c>
      <c r="G17" t="s">
        <v>243</v>
      </c>
      <c r="H17" t="s">
        <v>242</v>
      </c>
      <c r="I17" t="s">
        <v>244</v>
      </c>
      <c r="J17" t="s">
        <v>245</v>
      </c>
      <c r="K17" t="s">
        <v>243</v>
      </c>
      <c r="L17" t="s">
        <v>246</v>
      </c>
      <c r="M17">
        <v>0</v>
      </c>
      <c r="N17">
        <v>0</v>
      </c>
      <c r="O17" t="s">
        <v>84</v>
      </c>
      <c r="P17">
        <v>0</v>
      </c>
      <c r="Q17">
        <v>0</v>
      </c>
      <c r="R17" t="s">
        <v>247</v>
      </c>
      <c r="S17" t="s">
        <v>248</v>
      </c>
      <c r="T17" t="s">
        <v>189</v>
      </c>
      <c r="U17" t="s">
        <v>700</v>
      </c>
      <c r="V17" t="s">
        <v>248</v>
      </c>
      <c r="W17" t="s">
        <v>189</v>
      </c>
      <c r="X17" t="s">
        <v>700</v>
      </c>
      <c r="Y17">
        <v>0</v>
      </c>
      <c r="Z17" t="s">
        <v>249</v>
      </c>
      <c r="AB17" t="s">
        <v>240</v>
      </c>
      <c r="AC17">
        <v>0</v>
      </c>
    </row>
    <row r="18" spans="1:29">
      <c r="A18" t="s">
        <v>285</v>
      </c>
      <c r="B18" t="s">
        <v>804</v>
      </c>
      <c r="C18" s="46">
        <v>1031697</v>
      </c>
      <c r="D18" t="s">
        <v>286</v>
      </c>
      <c r="E18" t="s">
        <v>287</v>
      </c>
      <c r="F18" t="s">
        <v>288</v>
      </c>
      <c r="G18" t="s">
        <v>289</v>
      </c>
      <c r="H18" t="s">
        <v>288</v>
      </c>
      <c r="I18">
        <v>0</v>
      </c>
      <c r="J18" t="s">
        <v>288</v>
      </c>
      <c r="K18">
        <v>0</v>
      </c>
      <c r="L18" t="s">
        <v>289</v>
      </c>
      <c r="M18">
        <v>0</v>
      </c>
      <c r="N18">
        <v>0</v>
      </c>
      <c r="O18" t="s">
        <v>84</v>
      </c>
      <c r="P18">
        <v>0</v>
      </c>
      <c r="Q18">
        <v>0</v>
      </c>
      <c r="R18" t="s">
        <v>290</v>
      </c>
      <c r="S18" t="s">
        <v>291</v>
      </c>
      <c r="T18" t="s">
        <v>292</v>
      </c>
      <c r="U18" t="s">
        <v>293</v>
      </c>
      <c r="V18" t="s">
        <v>291</v>
      </c>
      <c r="W18" t="s">
        <v>292</v>
      </c>
      <c r="X18" t="s">
        <v>293</v>
      </c>
      <c r="Y18">
        <v>0</v>
      </c>
      <c r="Z18" t="s">
        <v>294</v>
      </c>
      <c r="AB18" t="s">
        <v>285</v>
      </c>
      <c r="AC18">
        <v>0</v>
      </c>
    </row>
    <row r="19" spans="1:29">
      <c r="A19" t="s">
        <v>295</v>
      </c>
      <c r="B19" t="s">
        <v>805</v>
      </c>
      <c r="C19" s="46">
        <v>1380715</v>
      </c>
      <c r="D19" t="s">
        <v>296</v>
      </c>
      <c r="E19" t="s">
        <v>297</v>
      </c>
      <c r="F19" t="s">
        <v>298</v>
      </c>
      <c r="G19" t="s">
        <v>299</v>
      </c>
      <c r="H19" t="s">
        <v>300</v>
      </c>
      <c r="I19" t="s">
        <v>301</v>
      </c>
      <c r="J19">
        <v>0</v>
      </c>
      <c r="K19" t="s">
        <v>298</v>
      </c>
      <c r="L19" t="s">
        <v>299</v>
      </c>
      <c r="M19">
        <v>0</v>
      </c>
      <c r="N19">
        <v>0</v>
      </c>
      <c r="O19" t="s">
        <v>84</v>
      </c>
      <c r="P19">
        <v>0</v>
      </c>
      <c r="Q19">
        <v>0</v>
      </c>
      <c r="R19" t="s">
        <v>302</v>
      </c>
      <c r="S19" t="s">
        <v>701</v>
      </c>
      <c r="T19" t="s">
        <v>303</v>
      </c>
      <c r="U19" t="s">
        <v>304</v>
      </c>
      <c r="V19" t="s">
        <v>701</v>
      </c>
      <c r="W19" t="s">
        <v>303</v>
      </c>
      <c r="X19" t="s">
        <v>304</v>
      </c>
      <c r="Y19">
        <v>0</v>
      </c>
      <c r="Z19" t="s">
        <v>305</v>
      </c>
      <c r="AB19" t="s">
        <v>295</v>
      </c>
      <c r="AC19">
        <v>0</v>
      </c>
    </row>
    <row r="20" spans="1:29">
      <c r="A20" t="s">
        <v>306</v>
      </c>
      <c r="B20" t="s">
        <v>806</v>
      </c>
      <c r="C20" s="46">
        <v>2142098</v>
      </c>
      <c r="D20" t="s">
        <v>307</v>
      </c>
      <c r="E20" t="s">
        <v>308</v>
      </c>
      <c r="F20" t="s">
        <v>309</v>
      </c>
      <c r="G20" t="s">
        <v>310</v>
      </c>
      <c r="H20" t="s">
        <v>311</v>
      </c>
      <c r="I20">
        <v>0</v>
      </c>
      <c r="J20">
        <v>0</v>
      </c>
      <c r="K20" t="s">
        <v>309</v>
      </c>
      <c r="L20" t="s">
        <v>310</v>
      </c>
      <c r="M20">
        <v>0</v>
      </c>
      <c r="N20">
        <v>0</v>
      </c>
      <c r="O20" t="s">
        <v>84</v>
      </c>
      <c r="P20">
        <v>0</v>
      </c>
      <c r="Q20">
        <v>0</v>
      </c>
      <c r="R20" t="s">
        <v>312</v>
      </c>
      <c r="S20" t="s">
        <v>702</v>
      </c>
      <c r="T20" t="s">
        <v>313</v>
      </c>
      <c r="U20" t="s">
        <v>703</v>
      </c>
      <c r="V20" t="s">
        <v>702</v>
      </c>
      <c r="W20" t="s">
        <v>313</v>
      </c>
      <c r="X20" t="s">
        <v>703</v>
      </c>
      <c r="Y20">
        <v>0</v>
      </c>
      <c r="Z20" t="s">
        <v>314</v>
      </c>
      <c r="AB20" t="s">
        <v>306</v>
      </c>
      <c r="AC20">
        <v>0</v>
      </c>
    </row>
    <row r="21" spans="1:29">
      <c r="A21" t="s">
        <v>334</v>
      </c>
      <c r="B21" t="s">
        <v>807</v>
      </c>
      <c r="C21" s="46">
        <v>1311187</v>
      </c>
      <c r="D21" t="s">
        <v>335</v>
      </c>
      <c r="E21" t="s">
        <v>336</v>
      </c>
      <c r="F21" t="s">
        <v>337</v>
      </c>
      <c r="G21" t="s">
        <v>338</v>
      </c>
      <c r="H21" t="s">
        <v>339</v>
      </c>
      <c r="I21" t="s">
        <v>340</v>
      </c>
      <c r="J21">
        <v>0</v>
      </c>
      <c r="K21" t="s">
        <v>341</v>
      </c>
      <c r="L21" t="s">
        <v>338</v>
      </c>
      <c r="M21" t="s">
        <v>342</v>
      </c>
      <c r="N21" t="s">
        <v>343</v>
      </c>
      <c r="O21" t="s">
        <v>344</v>
      </c>
      <c r="P21">
        <v>0</v>
      </c>
      <c r="Q21" t="s">
        <v>345</v>
      </c>
      <c r="R21" t="s">
        <v>346</v>
      </c>
      <c r="S21" t="s">
        <v>347</v>
      </c>
      <c r="T21" t="s">
        <v>348</v>
      </c>
      <c r="U21" t="s">
        <v>349</v>
      </c>
      <c r="V21" t="s">
        <v>347</v>
      </c>
      <c r="W21" t="s">
        <v>348</v>
      </c>
      <c r="X21" t="s">
        <v>349</v>
      </c>
      <c r="Y21">
        <v>0</v>
      </c>
      <c r="Z21" t="s">
        <v>350</v>
      </c>
      <c r="AB21" t="s">
        <v>334</v>
      </c>
      <c r="AC21">
        <v>0</v>
      </c>
    </row>
    <row r="22" spans="1:29">
      <c r="A22" t="s">
        <v>325</v>
      </c>
      <c r="B22" t="s">
        <v>808</v>
      </c>
      <c r="C22" s="46">
        <v>4996066</v>
      </c>
      <c r="D22" t="s">
        <v>326</v>
      </c>
      <c r="E22" t="s">
        <v>327</v>
      </c>
      <c r="F22" t="s">
        <v>328</v>
      </c>
      <c r="G22" t="s">
        <v>329</v>
      </c>
      <c r="H22" t="s">
        <v>330</v>
      </c>
      <c r="I22" t="s">
        <v>155</v>
      </c>
      <c r="J22">
        <v>0</v>
      </c>
      <c r="K22" t="s">
        <v>331</v>
      </c>
      <c r="L22" t="s">
        <v>329</v>
      </c>
      <c r="M22">
        <v>0</v>
      </c>
      <c r="N22">
        <v>0</v>
      </c>
      <c r="O22" t="s">
        <v>84</v>
      </c>
      <c r="P22">
        <v>0</v>
      </c>
      <c r="Q22">
        <v>0</v>
      </c>
      <c r="R22" t="s">
        <v>332</v>
      </c>
      <c r="S22" t="s">
        <v>704</v>
      </c>
      <c r="T22" t="s">
        <v>705</v>
      </c>
      <c r="U22" t="s">
        <v>706</v>
      </c>
      <c r="V22" t="s">
        <v>704</v>
      </c>
      <c r="W22" t="s">
        <v>705</v>
      </c>
      <c r="X22" t="s">
        <v>706</v>
      </c>
      <c r="Y22">
        <v>0</v>
      </c>
      <c r="Z22" t="s">
        <v>333</v>
      </c>
      <c r="AB22" t="s">
        <v>325</v>
      </c>
      <c r="AC22">
        <v>0</v>
      </c>
    </row>
    <row r="23" spans="1:29">
      <c r="A23" t="s">
        <v>315</v>
      </c>
      <c r="B23" t="s">
        <v>809</v>
      </c>
      <c r="C23" s="46">
        <v>2071940</v>
      </c>
      <c r="D23" t="s">
        <v>316</v>
      </c>
      <c r="E23" t="s">
        <v>317</v>
      </c>
      <c r="F23" t="s">
        <v>318</v>
      </c>
      <c r="G23" t="s">
        <v>319</v>
      </c>
      <c r="H23" t="s">
        <v>320</v>
      </c>
      <c r="I23" t="s">
        <v>321</v>
      </c>
      <c r="J23" t="s">
        <v>318</v>
      </c>
      <c r="K23">
        <v>0</v>
      </c>
      <c r="L23" t="s">
        <v>319</v>
      </c>
      <c r="M23" t="s">
        <v>707</v>
      </c>
      <c r="N23" t="s">
        <v>708</v>
      </c>
      <c r="O23" t="s">
        <v>709</v>
      </c>
      <c r="P23" t="s">
        <v>710</v>
      </c>
      <c r="Q23" t="s">
        <v>711</v>
      </c>
      <c r="R23" t="s">
        <v>322</v>
      </c>
      <c r="S23" t="s">
        <v>712</v>
      </c>
      <c r="T23" t="s">
        <v>713</v>
      </c>
      <c r="U23" t="s">
        <v>714</v>
      </c>
      <c r="V23" t="s">
        <v>712</v>
      </c>
      <c r="W23" t="s">
        <v>713</v>
      </c>
      <c r="X23" t="s">
        <v>714</v>
      </c>
      <c r="Y23">
        <v>0</v>
      </c>
      <c r="Z23" t="s">
        <v>324</v>
      </c>
      <c r="AB23" t="s">
        <v>315</v>
      </c>
      <c r="AC23">
        <v>0</v>
      </c>
    </row>
    <row r="24" spans="1:29">
      <c r="A24" t="s">
        <v>351</v>
      </c>
      <c r="B24" t="s">
        <v>810</v>
      </c>
      <c r="C24" s="46">
        <v>6074581</v>
      </c>
      <c r="D24" t="s">
        <v>352</v>
      </c>
      <c r="E24" t="s">
        <v>353</v>
      </c>
      <c r="F24" t="s">
        <v>354</v>
      </c>
      <c r="G24" t="s">
        <v>355</v>
      </c>
      <c r="H24" t="s">
        <v>356</v>
      </c>
      <c r="I24" t="s">
        <v>357</v>
      </c>
      <c r="J24">
        <v>0</v>
      </c>
      <c r="K24" t="s">
        <v>354</v>
      </c>
      <c r="L24" t="s">
        <v>355</v>
      </c>
      <c r="M24">
        <v>0</v>
      </c>
      <c r="N24">
        <v>0</v>
      </c>
      <c r="O24" t="s">
        <v>84</v>
      </c>
      <c r="P24">
        <v>0</v>
      </c>
      <c r="Q24">
        <v>0</v>
      </c>
      <c r="R24" t="s">
        <v>358</v>
      </c>
      <c r="S24" t="s">
        <v>715</v>
      </c>
      <c r="T24" t="s">
        <v>716</v>
      </c>
      <c r="U24" t="s">
        <v>717</v>
      </c>
      <c r="V24" t="s">
        <v>715</v>
      </c>
      <c r="W24" t="s">
        <v>716</v>
      </c>
      <c r="X24" t="s">
        <v>717</v>
      </c>
      <c r="Y24">
        <v>0</v>
      </c>
      <c r="Z24" t="s">
        <v>359</v>
      </c>
      <c r="AB24" t="s">
        <v>351</v>
      </c>
      <c r="AC24">
        <v>0</v>
      </c>
    </row>
    <row r="25" spans="1:29">
      <c r="A25" t="s">
        <v>360</v>
      </c>
      <c r="B25" t="s">
        <v>811</v>
      </c>
      <c r="C25" s="46">
        <v>3521975</v>
      </c>
      <c r="D25" t="s">
        <v>361</v>
      </c>
      <c r="E25" t="s">
        <v>362</v>
      </c>
      <c r="F25" t="s">
        <v>363</v>
      </c>
      <c r="G25" t="s">
        <v>718</v>
      </c>
      <c r="H25" t="s">
        <v>364</v>
      </c>
      <c r="I25" t="s">
        <v>155</v>
      </c>
      <c r="J25">
        <v>0</v>
      </c>
      <c r="K25" t="s">
        <v>363</v>
      </c>
      <c r="L25" t="s">
        <v>718</v>
      </c>
      <c r="M25">
        <v>0</v>
      </c>
      <c r="N25">
        <v>0</v>
      </c>
      <c r="O25" t="s">
        <v>84</v>
      </c>
      <c r="P25">
        <v>0</v>
      </c>
      <c r="Q25">
        <v>0</v>
      </c>
      <c r="R25" t="s">
        <v>365</v>
      </c>
      <c r="S25" t="s">
        <v>719</v>
      </c>
      <c r="T25" t="s">
        <v>720</v>
      </c>
      <c r="U25" t="s">
        <v>721</v>
      </c>
      <c r="V25" t="s">
        <v>719</v>
      </c>
      <c r="W25" t="s">
        <v>720</v>
      </c>
      <c r="X25" t="s">
        <v>721</v>
      </c>
      <c r="Y25">
        <v>0</v>
      </c>
      <c r="Z25" t="s">
        <v>366</v>
      </c>
      <c r="AB25" t="s">
        <v>360</v>
      </c>
      <c r="AC25">
        <v>0</v>
      </c>
    </row>
    <row r="26" spans="1:29">
      <c r="A26" t="s">
        <v>377</v>
      </c>
      <c r="B26" t="s">
        <v>812</v>
      </c>
      <c r="C26" s="46">
        <v>1244405</v>
      </c>
      <c r="D26" t="s">
        <v>378</v>
      </c>
      <c r="E26" t="s">
        <v>379</v>
      </c>
      <c r="F26" t="s">
        <v>380</v>
      </c>
      <c r="G26" t="s">
        <v>381</v>
      </c>
      <c r="H26" t="s">
        <v>382</v>
      </c>
      <c r="I26" t="s">
        <v>383</v>
      </c>
      <c r="J26">
        <v>0</v>
      </c>
      <c r="K26" t="s">
        <v>380</v>
      </c>
      <c r="L26" t="s">
        <v>381</v>
      </c>
      <c r="M26">
        <v>0</v>
      </c>
      <c r="N26">
        <v>0</v>
      </c>
      <c r="O26" t="s">
        <v>84</v>
      </c>
      <c r="P26">
        <v>0</v>
      </c>
      <c r="Q26">
        <v>0</v>
      </c>
      <c r="R26" t="s">
        <v>384</v>
      </c>
      <c r="S26" t="s">
        <v>385</v>
      </c>
      <c r="T26" t="s">
        <v>386</v>
      </c>
      <c r="U26" t="s">
        <v>387</v>
      </c>
      <c r="V26" t="s">
        <v>388</v>
      </c>
      <c r="W26" t="s">
        <v>74</v>
      </c>
      <c r="X26" t="s">
        <v>389</v>
      </c>
      <c r="Y26">
        <v>0</v>
      </c>
      <c r="Z26" t="s">
        <v>390</v>
      </c>
      <c r="AB26" t="s">
        <v>377</v>
      </c>
      <c r="AC26">
        <v>0</v>
      </c>
    </row>
    <row r="27" spans="1:29">
      <c r="A27" t="s">
        <v>367</v>
      </c>
      <c r="B27" t="s">
        <v>813</v>
      </c>
      <c r="C27" s="46">
        <v>2686838</v>
      </c>
      <c r="D27" t="s">
        <v>368</v>
      </c>
      <c r="E27" t="s">
        <v>369</v>
      </c>
      <c r="F27" t="s">
        <v>370</v>
      </c>
      <c r="G27" t="s">
        <v>371</v>
      </c>
      <c r="H27" t="s">
        <v>369</v>
      </c>
      <c r="I27">
        <v>0</v>
      </c>
      <c r="J27">
        <v>0</v>
      </c>
      <c r="K27" t="s">
        <v>370</v>
      </c>
      <c r="L27" t="s">
        <v>371</v>
      </c>
      <c r="M27">
        <v>0</v>
      </c>
      <c r="N27">
        <v>0</v>
      </c>
      <c r="O27" t="s">
        <v>84</v>
      </c>
      <c r="P27">
        <v>0</v>
      </c>
      <c r="Q27">
        <v>0</v>
      </c>
      <c r="R27" t="s">
        <v>372</v>
      </c>
      <c r="S27" t="s">
        <v>722</v>
      </c>
      <c r="T27" t="s">
        <v>373</v>
      </c>
      <c r="U27" t="s">
        <v>374</v>
      </c>
      <c r="V27" t="s">
        <v>375</v>
      </c>
      <c r="W27" t="s">
        <v>723</v>
      </c>
      <c r="X27" t="s">
        <v>374</v>
      </c>
      <c r="Y27">
        <v>0</v>
      </c>
      <c r="Z27" t="s">
        <v>376</v>
      </c>
      <c r="AB27" t="s">
        <v>367</v>
      </c>
      <c r="AC27">
        <v>0</v>
      </c>
    </row>
    <row r="28" spans="1:29">
      <c r="A28" t="s">
        <v>391</v>
      </c>
      <c r="B28" t="s">
        <v>814</v>
      </c>
      <c r="C28" s="46">
        <v>935514</v>
      </c>
      <c r="D28" t="s">
        <v>392</v>
      </c>
      <c r="E28" t="s">
        <v>393</v>
      </c>
      <c r="F28" t="s">
        <v>394</v>
      </c>
      <c r="G28" t="s">
        <v>395</v>
      </c>
      <c r="H28" t="s">
        <v>393</v>
      </c>
      <c r="I28">
        <v>0</v>
      </c>
      <c r="J28" t="s">
        <v>394</v>
      </c>
      <c r="K28">
        <v>0</v>
      </c>
      <c r="L28" t="s">
        <v>395</v>
      </c>
      <c r="M28">
        <v>0</v>
      </c>
      <c r="N28">
        <v>0</v>
      </c>
      <c r="O28" t="s">
        <v>84</v>
      </c>
      <c r="P28">
        <v>0</v>
      </c>
      <c r="Q28">
        <v>0</v>
      </c>
      <c r="R28" t="s">
        <v>396</v>
      </c>
      <c r="S28" t="s">
        <v>724</v>
      </c>
      <c r="T28" t="s">
        <v>637</v>
      </c>
      <c r="U28" t="s">
        <v>398</v>
      </c>
      <c r="V28" t="s">
        <v>724</v>
      </c>
      <c r="W28" t="s">
        <v>637</v>
      </c>
      <c r="X28" t="s">
        <v>398</v>
      </c>
      <c r="Y28">
        <v>0</v>
      </c>
      <c r="Z28" t="s">
        <v>399</v>
      </c>
      <c r="AB28" t="s">
        <v>391</v>
      </c>
      <c r="AC28">
        <v>0</v>
      </c>
    </row>
    <row r="29" spans="1:29">
      <c r="A29" t="s">
        <v>424</v>
      </c>
      <c r="B29" t="s">
        <v>815</v>
      </c>
      <c r="C29" s="46">
        <v>985735</v>
      </c>
      <c r="D29" t="s">
        <v>425</v>
      </c>
      <c r="E29" t="s">
        <v>426</v>
      </c>
      <c r="F29" t="s">
        <v>427</v>
      </c>
      <c r="G29" t="s">
        <v>428</v>
      </c>
      <c r="H29" t="s">
        <v>426</v>
      </c>
      <c r="I29">
        <v>0</v>
      </c>
      <c r="J29" t="s">
        <v>427</v>
      </c>
      <c r="K29">
        <v>0</v>
      </c>
      <c r="L29" t="s">
        <v>428</v>
      </c>
      <c r="M29">
        <v>0</v>
      </c>
      <c r="N29">
        <v>0</v>
      </c>
      <c r="O29" t="s">
        <v>84</v>
      </c>
      <c r="P29">
        <v>0</v>
      </c>
      <c r="Q29">
        <v>0</v>
      </c>
      <c r="R29" t="s">
        <v>429</v>
      </c>
      <c r="S29" t="s">
        <v>725</v>
      </c>
      <c r="T29" t="s">
        <v>74</v>
      </c>
      <c r="U29" t="s">
        <v>726</v>
      </c>
      <c r="V29" t="s">
        <v>725</v>
      </c>
      <c r="W29" t="s">
        <v>74</v>
      </c>
      <c r="X29" t="s">
        <v>726</v>
      </c>
      <c r="Y29">
        <v>0</v>
      </c>
      <c r="Z29" t="s">
        <v>430</v>
      </c>
      <c r="AB29" t="s">
        <v>424</v>
      </c>
      <c r="AC29">
        <v>0</v>
      </c>
    </row>
    <row r="30" spans="1:29">
      <c r="A30" t="s">
        <v>463</v>
      </c>
      <c r="B30" t="s">
        <v>816</v>
      </c>
      <c r="C30" s="46">
        <v>983511</v>
      </c>
      <c r="D30" t="s">
        <v>464</v>
      </c>
      <c r="E30" t="s">
        <v>465</v>
      </c>
      <c r="F30" t="s">
        <v>727</v>
      </c>
      <c r="G30" t="s">
        <v>728</v>
      </c>
      <c r="H30" t="s">
        <v>465</v>
      </c>
      <c r="I30">
        <v>0</v>
      </c>
      <c r="J30" t="s">
        <v>727</v>
      </c>
      <c r="K30">
        <v>0</v>
      </c>
      <c r="L30" t="s">
        <v>728</v>
      </c>
      <c r="M30" t="s">
        <v>466</v>
      </c>
      <c r="N30" t="s">
        <v>467</v>
      </c>
      <c r="O30">
        <v>0</v>
      </c>
      <c r="P30" t="s">
        <v>468</v>
      </c>
      <c r="Q30">
        <v>0</v>
      </c>
      <c r="R30" t="s">
        <v>469</v>
      </c>
      <c r="S30" t="s">
        <v>729</v>
      </c>
      <c r="T30" t="s">
        <v>730</v>
      </c>
      <c r="U30" t="s">
        <v>731</v>
      </c>
      <c r="V30">
        <v>0</v>
      </c>
      <c r="W30">
        <v>0</v>
      </c>
      <c r="X30">
        <v>0</v>
      </c>
      <c r="Y30">
        <v>0</v>
      </c>
      <c r="Z30" t="s">
        <v>470</v>
      </c>
      <c r="AB30" t="s">
        <v>463</v>
      </c>
      <c r="AC30">
        <v>0</v>
      </c>
    </row>
    <row r="31" spans="1:29">
      <c r="A31" t="s">
        <v>431</v>
      </c>
      <c r="B31" t="s">
        <v>817</v>
      </c>
      <c r="C31" s="46">
        <v>1447543</v>
      </c>
      <c r="D31" t="s">
        <v>432</v>
      </c>
      <c r="E31" t="s">
        <v>433</v>
      </c>
      <c r="F31" t="s">
        <v>434</v>
      </c>
      <c r="G31" t="s">
        <v>435</v>
      </c>
      <c r="H31" t="s">
        <v>436</v>
      </c>
      <c r="I31" t="s">
        <v>437</v>
      </c>
      <c r="J31">
        <v>0</v>
      </c>
      <c r="K31" t="s">
        <v>434</v>
      </c>
      <c r="L31" t="s">
        <v>435</v>
      </c>
      <c r="M31">
        <v>0</v>
      </c>
      <c r="N31">
        <v>0</v>
      </c>
      <c r="O31" t="s">
        <v>84</v>
      </c>
      <c r="P31">
        <v>0</v>
      </c>
      <c r="Q31">
        <v>0</v>
      </c>
      <c r="R31" t="s">
        <v>438</v>
      </c>
      <c r="S31" t="s">
        <v>732</v>
      </c>
      <c r="T31" t="s">
        <v>439</v>
      </c>
      <c r="U31" t="s">
        <v>733</v>
      </c>
      <c r="V31" t="s">
        <v>732</v>
      </c>
      <c r="W31" t="s">
        <v>439</v>
      </c>
      <c r="X31" t="s">
        <v>733</v>
      </c>
      <c r="Y31">
        <v>0</v>
      </c>
      <c r="Z31" t="s">
        <v>440</v>
      </c>
      <c r="AB31" t="s">
        <v>431</v>
      </c>
      <c r="AC31">
        <v>0</v>
      </c>
    </row>
    <row r="32" spans="1:29">
      <c r="A32" t="s">
        <v>441</v>
      </c>
      <c r="B32" t="s">
        <v>818</v>
      </c>
      <c r="C32" s="46">
        <v>2272609</v>
      </c>
      <c r="D32" t="s">
        <v>442</v>
      </c>
      <c r="E32" t="s">
        <v>443</v>
      </c>
      <c r="F32" t="s">
        <v>444</v>
      </c>
      <c r="G32" t="s">
        <v>445</v>
      </c>
      <c r="H32" t="s">
        <v>446</v>
      </c>
      <c r="I32" t="s">
        <v>447</v>
      </c>
      <c r="J32">
        <v>0</v>
      </c>
      <c r="K32" t="s">
        <v>444</v>
      </c>
      <c r="L32" t="s">
        <v>445</v>
      </c>
      <c r="M32" t="s">
        <v>446</v>
      </c>
      <c r="N32" t="s">
        <v>448</v>
      </c>
      <c r="O32">
        <v>0</v>
      </c>
      <c r="P32" t="s">
        <v>444</v>
      </c>
      <c r="Q32" t="s">
        <v>445</v>
      </c>
      <c r="R32" t="s">
        <v>449</v>
      </c>
      <c r="S32" t="s">
        <v>450</v>
      </c>
      <c r="T32" t="s">
        <v>448</v>
      </c>
      <c r="U32" t="s">
        <v>451</v>
      </c>
      <c r="V32" t="s">
        <v>450</v>
      </c>
      <c r="W32" t="s">
        <v>448</v>
      </c>
      <c r="X32" t="s">
        <v>452</v>
      </c>
      <c r="Y32">
        <v>0</v>
      </c>
      <c r="Z32" t="s">
        <v>453</v>
      </c>
      <c r="AB32" t="s">
        <v>441</v>
      </c>
      <c r="AC32">
        <v>0</v>
      </c>
    </row>
    <row r="33" spans="1:29">
      <c r="A33" t="s">
        <v>454</v>
      </c>
      <c r="B33" t="s">
        <v>819</v>
      </c>
      <c r="C33" s="46">
        <v>890482</v>
      </c>
      <c r="D33" t="s">
        <v>455</v>
      </c>
      <c r="E33" t="s">
        <v>456</v>
      </c>
      <c r="F33" t="s">
        <v>457</v>
      </c>
      <c r="G33" t="s">
        <v>458</v>
      </c>
      <c r="H33" t="s">
        <v>459</v>
      </c>
      <c r="I33" t="s">
        <v>460</v>
      </c>
      <c r="J33">
        <v>0</v>
      </c>
      <c r="K33" t="s">
        <v>457</v>
      </c>
      <c r="L33" t="s">
        <v>458</v>
      </c>
      <c r="M33">
        <v>0</v>
      </c>
      <c r="N33">
        <v>0</v>
      </c>
      <c r="O33" t="s">
        <v>84</v>
      </c>
      <c r="P33">
        <v>0</v>
      </c>
      <c r="Q33">
        <v>0</v>
      </c>
      <c r="R33" t="s">
        <v>461</v>
      </c>
      <c r="S33" t="s">
        <v>734</v>
      </c>
      <c r="T33" t="s">
        <v>735</v>
      </c>
      <c r="U33" t="s">
        <v>736</v>
      </c>
      <c r="V33" t="s">
        <v>734</v>
      </c>
      <c r="W33" t="s">
        <v>735</v>
      </c>
      <c r="X33" t="s">
        <v>736</v>
      </c>
      <c r="Y33">
        <v>0</v>
      </c>
      <c r="Z33" t="s">
        <v>462</v>
      </c>
      <c r="AB33" t="s">
        <v>454</v>
      </c>
      <c r="AC33">
        <v>0</v>
      </c>
    </row>
    <row r="34" spans="1:29">
      <c r="A34" t="s">
        <v>471</v>
      </c>
      <c r="B34" t="s">
        <v>820</v>
      </c>
      <c r="C34" s="46">
        <v>2800816</v>
      </c>
      <c r="D34" t="s">
        <v>472</v>
      </c>
      <c r="E34" t="s">
        <v>473</v>
      </c>
      <c r="F34" t="s">
        <v>737</v>
      </c>
      <c r="G34" t="s">
        <v>474</v>
      </c>
      <c r="H34" t="s">
        <v>475</v>
      </c>
      <c r="I34" t="s">
        <v>476</v>
      </c>
      <c r="J34" t="s">
        <v>477</v>
      </c>
      <c r="K34" t="s">
        <v>473</v>
      </c>
      <c r="L34">
        <v>0</v>
      </c>
      <c r="M34" t="s">
        <v>478</v>
      </c>
      <c r="N34">
        <v>0</v>
      </c>
      <c r="O34" t="s">
        <v>479</v>
      </c>
      <c r="P34" t="s">
        <v>480</v>
      </c>
      <c r="Q34">
        <v>0</v>
      </c>
      <c r="R34" t="s">
        <v>481</v>
      </c>
      <c r="S34" t="s">
        <v>738</v>
      </c>
      <c r="T34" t="s">
        <v>739</v>
      </c>
      <c r="U34" t="s">
        <v>740</v>
      </c>
      <c r="V34" t="s">
        <v>738</v>
      </c>
      <c r="W34" t="s">
        <v>739</v>
      </c>
      <c r="X34" t="s">
        <v>740</v>
      </c>
      <c r="Y34">
        <v>0</v>
      </c>
      <c r="Z34" t="s">
        <v>482</v>
      </c>
      <c r="AB34" t="s">
        <v>471</v>
      </c>
      <c r="AC34">
        <v>0</v>
      </c>
    </row>
    <row r="35" spans="1:29">
      <c r="A35" t="s">
        <v>400</v>
      </c>
      <c r="B35" t="s">
        <v>821</v>
      </c>
      <c r="C35" s="46">
        <v>2667655</v>
      </c>
      <c r="D35" t="s">
        <v>401</v>
      </c>
      <c r="E35" t="s">
        <v>402</v>
      </c>
      <c r="F35" t="s">
        <v>403</v>
      </c>
      <c r="G35" t="s">
        <v>404</v>
      </c>
      <c r="H35" t="s">
        <v>405</v>
      </c>
      <c r="I35" t="s">
        <v>406</v>
      </c>
      <c r="J35">
        <v>0</v>
      </c>
      <c r="K35" t="s">
        <v>403</v>
      </c>
      <c r="L35" t="s">
        <v>404</v>
      </c>
      <c r="M35">
        <v>0</v>
      </c>
      <c r="N35">
        <v>0</v>
      </c>
      <c r="O35" t="s">
        <v>84</v>
      </c>
      <c r="P35">
        <v>0</v>
      </c>
      <c r="Q35">
        <v>0</v>
      </c>
      <c r="R35" t="s">
        <v>407</v>
      </c>
      <c r="S35" t="s">
        <v>408</v>
      </c>
      <c r="T35" t="s">
        <v>409</v>
      </c>
      <c r="U35" t="s">
        <v>410</v>
      </c>
      <c r="V35" t="s">
        <v>408</v>
      </c>
      <c r="W35" t="s">
        <v>409</v>
      </c>
      <c r="X35" t="s">
        <v>410</v>
      </c>
      <c r="Y35" t="s">
        <v>741</v>
      </c>
      <c r="Z35" t="s">
        <v>411</v>
      </c>
      <c r="AB35" t="s">
        <v>400</v>
      </c>
      <c r="AC35">
        <v>0</v>
      </c>
    </row>
    <row r="36" spans="1:29">
      <c r="A36" t="s">
        <v>412</v>
      </c>
      <c r="B36" t="s">
        <v>822</v>
      </c>
      <c r="C36" s="46">
        <v>951227</v>
      </c>
      <c r="D36" t="s">
        <v>413</v>
      </c>
      <c r="E36" t="s">
        <v>414</v>
      </c>
      <c r="F36" t="s">
        <v>415</v>
      </c>
      <c r="G36" t="s">
        <v>416</v>
      </c>
      <c r="H36" t="s">
        <v>417</v>
      </c>
      <c r="I36" t="s">
        <v>418</v>
      </c>
      <c r="J36">
        <v>0</v>
      </c>
      <c r="K36" t="s">
        <v>415</v>
      </c>
      <c r="L36" t="s">
        <v>416</v>
      </c>
      <c r="M36">
        <v>0</v>
      </c>
      <c r="N36">
        <v>0</v>
      </c>
      <c r="O36" t="s">
        <v>84</v>
      </c>
      <c r="P36">
        <v>0</v>
      </c>
      <c r="Q36">
        <v>0</v>
      </c>
      <c r="R36" t="s">
        <v>419</v>
      </c>
      <c r="S36" t="s">
        <v>420</v>
      </c>
      <c r="T36" t="s">
        <v>421</v>
      </c>
      <c r="U36" t="s">
        <v>422</v>
      </c>
      <c r="V36" t="s">
        <v>420</v>
      </c>
      <c r="W36" t="s">
        <v>421</v>
      </c>
      <c r="X36" t="s">
        <v>422</v>
      </c>
      <c r="Y36">
        <v>0</v>
      </c>
      <c r="Z36" t="s">
        <v>423</v>
      </c>
      <c r="AB36" t="s">
        <v>412</v>
      </c>
      <c r="AC36">
        <v>0</v>
      </c>
    </row>
    <row r="37" spans="1:29">
      <c r="A37" t="s">
        <v>483</v>
      </c>
      <c r="B37" t="s">
        <v>823</v>
      </c>
      <c r="C37" s="46">
        <v>3482779</v>
      </c>
      <c r="D37" t="s">
        <v>484</v>
      </c>
      <c r="E37" t="s">
        <v>742</v>
      </c>
      <c r="F37" t="s">
        <v>743</v>
      </c>
      <c r="G37" t="s">
        <v>485</v>
      </c>
      <c r="H37" t="s">
        <v>486</v>
      </c>
      <c r="I37" t="s">
        <v>744</v>
      </c>
      <c r="J37">
        <v>0</v>
      </c>
      <c r="K37" t="s">
        <v>743</v>
      </c>
      <c r="L37" t="s">
        <v>485</v>
      </c>
      <c r="M37">
        <v>0</v>
      </c>
      <c r="N37">
        <v>0</v>
      </c>
      <c r="O37" t="s">
        <v>84</v>
      </c>
      <c r="P37">
        <v>0</v>
      </c>
      <c r="Q37">
        <v>0</v>
      </c>
      <c r="R37" t="s">
        <v>487</v>
      </c>
      <c r="S37" t="s">
        <v>745</v>
      </c>
      <c r="T37" t="s">
        <v>488</v>
      </c>
      <c r="U37" t="s">
        <v>489</v>
      </c>
      <c r="V37" t="s">
        <v>745</v>
      </c>
      <c r="W37" t="s">
        <v>488</v>
      </c>
      <c r="X37" t="s">
        <v>489</v>
      </c>
      <c r="Y37">
        <v>0</v>
      </c>
      <c r="Z37" t="s">
        <v>490</v>
      </c>
      <c r="AB37" t="s">
        <v>483</v>
      </c>
      <c r="AC37">
        <v>0</v>
      </c>
    </row>
    <row r="38" spans="1:29">
      <c r="A38" t="s">
        <v>491</v>
      </c>
      <c r="B38" t="s">
        <v>824</v>
      </c>
      <c r="C38" s="46">
        <v>1807925</v>
      </c>
      <c r="D38" t="s">
        <v>492</v>
      </c>
      <c r="E38" t="s">
        <v>493</v>
      </c>
      <c r="F38" t="s">
        <v>494</v>
      </c>
      <c r="G38" t="s">
        <v>495</v>
      </c>
      <c r="H38" t="s">
        <v>108</v>
      </c>
      <c r="I38" t="s">
        <v>496</v>
      </c>
      <c r="J38">
        <v>0</v>
      </c>
      <c r="K38" t="s">
        <v>494</v>
      </c>
      <c r="L38" t="s">
        <v>495</v>
      </c>
      <c r="M38">
        <v>0</v>
      </c>
      <c r="N38">
        <v>0</v>
      </c>
      <c r="O38" t="s">
        <v>84</v>
      </c>
      <c r="P38">
        <v>0</v>
      </c>
      <c r="Q38">
        <v>0</v>
      </c>
      <c r="R38" t="s">
        <v>497</v>
      </c>
      <c r="S38" t="s">
        <v>498</v>
      </c>
      <c r="T38" t="s">
        <v>74</v>
      </c>
      <c r="U38" t="s">
        <v>499</v>
      </c>
      <c r="V38" t="s">
        <v>498</v>
      </c>
      <c r="W38" t="s">
        <v>74</v>
      </c>
      <c r="X38" t="s">
        <v>499</v>
      </c>
      <c r="Y38">
        <v>0</v>
      </c>
      <c r="Z38" t="s">
        <v>500</v>
      </c>
      <c r="AB38" t="s">
        <v>491</v>
      </c>
      <c r="AC38">
        <v>0</v>
      </c>
    </row>
    <row r="39" spans="1:29">
      <c r="A39" t="s">
        <v>501</v>
      </c>
      <c r="B39" t="s">
        <v>825</v>
      </c>
      <c r="C39" s="46">
        <v>2044407</v>
      </c>
      <c r="D39" t="s">
        <v>502</v>
      </c>
      <c r="E39" t="s">
        <v>503</v>
      </c>
      <c r="F39" t="s">
        <v>504</v>
      </c>
      <c r="G39" t="s">
        <v>505</v>
      </c>
      <c r="H39" t="s">
        <v>503</v>
      </c>
      <c r="I39">
        <v>0</v>
      </c>
      <c r="J39" t="s">
        <v>506</v>
      </c>
      <c r="K39" t="s">
        <v>507</v>
      </c>
      <c r="L39" t="s">
        <v>505</v>
      </c>
      <c r="M39" t="s">
        <v>508</v>
      </c>
      <c r="N39" t="s">
        <v>509</v>
      </c>
      <c r="O39" t="s">
        <v>510</v>
      </c>
      <c r="P39" t="s">
        <v>511</v>
      </c>
      <c r="Q39" t="s">
        <v>512</v>
      </c>
      <c r="R39" t="s">
        <v>513</v>
      </c>
      <c r="S39" t="s">
        <v>746</v>
      </c>
      <c r="T39" t="s">
        <v>747</v>
      </c>
      <c r="U39" t="s">
        <v>748</v>
      </c>
      <c r="V39" t="s">
        <v>746</v>
      </c>
      <c r="W39" t="s">
        <v>323</v>
      </c>
      <c r="X39" t="s">
        <v>514</v>
      </c>
      <c r="Y39">
        <v>0</v>
      </c>
      <c r="Z39" t="s">
        <v>515</v>
      </c>
      <c r="AB39" t="s">
        <v>501</v>
      </c>
      <c r="AC39">
        <v>0</v>
      </c>
    </row>
    <row r="40" spans="1:29">
      <c r="A40" t="s">
        <v>522</v>
      </c>
      <c r="B40" t="s">
        <v>826</v>
      </c>
      <c r="C40" s="46">
        <v>2804109</v>
      </c>
      <c r="D40" t="s">
        <v>516</v>
      </c>
      <c r="E40" t="s">
        <v>517</v>
      </c>
      <c r="F40" t="s">
        <v>518</v>
      </c>
      <c r="G40" t="s">
        <v>519</v>
      </c>
      <c r="H40" t="s">
        <v>517</v>
      </c>
      <c r="I40">
        <v>0</v>
      </c>
      <c r="J40" t="s">
        <v>518</v>
      </c>
      <c r="K40">
        <v>0</v>
      </c>
      <c r="L40" t="s">
        <v>519</v>
      </c>
      <c r="M40">
        <v>0</v>
      </c>
      <c r="N40">
        <v>0</v>
      </c>
      <c r="O40" t="s">
        <v>84</v>
      </c>
      <c r="P40">
        <v>0</v>
      </c>
      <c r="Q40">
        <v>0</v>
      </c>
      <c r="R40" t="s">
        <v>520</v>
      </c>
      <c r="S40" t="s">
        <v>749</v>
      </c>
      <c r="T40" t="s">
        <v>750</v>
      </c>
      <c r="U40" t="s">
        <v>751</v>
      </c>
      <c r="V40" t="s">
        <v>749</v>
      </c>
      <c r="W40" t="s">
        <v>750</v>
      </c>
      <c r="X40" t="s">
        <v>751</v>
      </c>
      <c r="Y40">
        <v>0</v>
      </c>
      <c r="Z40" t="s">
        <v>521</v>
      </c>
      <c r="AB40" t="s">
        <v>522</v>
      </c>
      <c r="AC40">
        <v>0</v>
      </c>
    </row>
    <row r="41" spans="1:29">
      <c r="A41" t="s">
        <v>535</v>
      </c>
      <c r="B41" t="s">
        <v>827</v>
      </c>
      <c r="C41" s="46">
        <v>1008905</v>
      </c>
      <c r="D41" t="s">
        <v>536</v>
      </c>
      <c r="E41" t="s">
        <v>537</v>
      </c>
      <c r="F41" t="s">
        <v>538</v>
      </c>
      <c r="G41" t="s">
        <v>539</v>
      </c>
      <c r="H41" t="s">
        <v>540</v>
      </c>
      <c r="I41" t="s">
        <v>541</v>
      </c>
      <c r="J41">
        <v>0</v>
      </c>
      <c r="K41" t="s">
        <v>538</v>
      </c>
      <c r="L41" t="s">
        <v>539</v>
      </c>
      <c r="M41">
        <v>0</v>
      </c>
      <c r="N41">
        <v>0</v>
      </c>
      <c r="O41" t="s">
        <v>84</v>
      </c>
      <c r="P41">
        <v>0</v>
      </c>
      <c r="Q41">
        <v>0</v>
      </c>
      <c r="R41" t="s">
        <v>542</v>
      </c>
      <c r="S41" t="s">
        <v>752</v>
      </c>
      <c r="T41" t="s">
        <v>122</v>
      </c>
      <c r="U41" t="s">
        <v>753</v>
      </c>
      <c r="V41" t="s">
        <v>752</v>
      </c>
      <c r="W41" t="s">
        <v>122</v>
      </c>
      <c r="X41" t="s">
        <v>753</v>
      </c>
      <c r="Y41" t="s">
        <v>754</v>
      </c>
      <c r="Z41" t="s">
        <v>543</v>
      </c>
      <c r="AB41" t="s">
        <v>535</v>
      </c>
      <c r="AC41">
        <v>0</v>
      </c>
    </row>
    <row r="42" spans="1:29">
      <c r="A42" t="s">
        <v>544</v>
      </c>
      <c r="B42" t="s">
        <v>828</v>
      </c>
      <c r="C42" s="46">
        <v>3139928</v>
      </c>
      <c r="D42" t="s">
        <v>545</v>
      </c>
      <c r="E42" t="s">
        <v>546</v>
      </c>
      <c r="F42" t="s">
        <v>547</v>
      </c>
      <c r="G42" t="s">
        <v>548</v>
      </c>
      <c r="H42" t="s">
        <v>549</v>
      </c>
      <c r="I42" t="s">
        <v>155</v>
      </c>
      <c r="J42">
        <v>0</v>
      </c>
      <c r="K42" t="s">
        <v>550</v>
      </c>
      <c r="L42" t="s">
        <v>548</v>
      </c>
      <c r="M42">
        <v>0</v>
      </c>
      <c r="N42">
        <v>0</v>
      </c>
      <c r="O42" t="s">
        <v>84</v>
      </c>
      <c r="P42">
        <v>0</v>
      </c>
      <c r="Q42">
        <v>0</v>
      </c>
      <c r="R42" t="s">
        <v>551</v>
      </c>
      <c r="S42" t="s">
        <v>755</v>
      </c>
      <c r="T42" t="s">
        <v>552</v>
      </c>
      <c r="U42" t="s">
        <v>756</v>
      </c>
      <c r="V42" t="s">
        <v>755</v>
      </c>
      <c r="W42" t="s">
        <v>552</v>
      </c>
      <c r="X42" t="s">
        <v>756</v>
      </c>
      <c r="Y42">
        <v>0</v>
      </c>
      <c r="Z42" t="s">
        <v>553</v>
      </c>
      <c r="AB42" t="s">
        <v>544</v>
      </c>
      <c r="AC42">
        <v>0</v>
      </c>
    </row>
    <row r="43" spans="1:29">
      <c r="A43" t="s">
        <v>554</v>
      </c>
      <c r="B43" t="s">
        <v>829</v>
      </c>
      <c r="C43" s="46">
        <v>1008314</v>
      </c>
      <c r="D43" t="s">
        <v>757</v>
      </c>
      <c r="E43" t="s">
        <v>556</v>
      </c>
      <c r="F43" t="s">
        <v>557</v>
      </c>
      <c r="G43" t="s">
        <v>558</v>
      </c>
      <c r="H43" t="s">
        <v>559</v>
      </c>
      <c r="I43" t="s">
        <v>560</v>
      </c>
      <c r="J43">
        <v>0</v>
      </c>
      <c r="K43" t="s">
        <v>557</v>
      </c>
      <c r="L43" t="s">
        <v>558</v>
      </c>
      <c r="M43">
        <v>0</v>
      </c>
      <c r="N43">
        <v>0</v>
      </c>
      <c r="O43" t="s">
        <v>84</v>
      </c>
      <c r="P43">
        <v>0</v>
      </c>
      <c r="Q43">
        <v>0</v>
      </c>
      <c r="R43" t="s">
        <v>561</v>
      </c>
      <c r="S43" t="s">
        <v>562</v>
      </c>
      <c r="T43" t="s">
        <v>397</v>
      </c>
      <c r="U43" t="s">
        <v>758</v>
      </c>
      <c r="V43" t="s">
        <v>562</v>
      </c>
      <c r="W43" t="s">
        <v>397</v>
      </c>
      <c r="X43" t="s">
        <v>555</v>
      </c>
      <c r="Y43">
        <v>0</v>
      </c>
      <c r="Z43" t="s">
        <v>563</v>
      </c>
      <c r="AB43" t="s">
        <v>554</v>
      </c>
      <c r="AC43">
        <v>0</v>
      </c>
    </row>
    <row r="44" spans="1:29">
      <c r="A44" t="s">
        <v>564</v>
      </c>
      <c r="B44" t="s">
        <v>830</v>
      </c>
      <c r="C44" s="46">
        <v>2173616</v>
      </c>
      <c r="D44" t="s">
        <v>565</v>
      </c>
      <c r="E44" t="s">
        <v>566</v>
      </c>
      <c r="F44" t="s">
        <v>759</v>
      </c>
      <c r="G44" t="s">
        <v>760</v>
      </c>
      <c r="H44" t="s">
        <v>566</v>
      </c>
      <c r="I44">
        <v>0</v>
      </c>
      <c r="J44">
        <v>0</v>
      </c>
      <c r="K44" t="s">
        <v>567</v>
      </c>
      <c r="L44" t="s">
        <v>568</v>
      </c>
      <c r="M44" t="s">
        <v>566</v>
      </c>
      <c r="N44" t="s">
        <v>761</v>
      </c>
      <c r="O44" t="s">
        <v>759</v>
      </c>
      <c r="P44" t="s">
        <v>760</v>
      </c>
      <c r="Q44">
        <v>0</v>
      </c>
      <c r="R44" t="s">
        <v>569</v>
      </c>
      <c r="S44" t="s">
        <v>762</v>
      </c>
      <c r="T44" t="s">
        <v>763</v>
      </c>
      <c r="U44" t="s">
        <v>764</v>
      </c>
      <c r="V44" t="s">
        <v>762</v>
      </c>
      <c r="W44" t="s">
        <v>763</v>
      </c>
      <c r="X44" t="s">
        <v>764</v>
      </c>
      <c r="Y44">
        <v>0</v>
      </c>
      <c r="Z44" t="s">
        <v>570</v>
      </c>
      <c r="AB44" t="s">
        <v>564</v>
      </c>
      <c r="AC44">
        <v>0</v>
      </c>
    </row>
    <row r="45" spans="1:29">
      <c r="A45" t="s">
        <v>571</v>
      </c>
      <c r="B45" t="s">
        <v>831</v>
      </c>
      <c r="C45" s="46">
        <v>4095418</v>
      </c>
      <c r="D45" t="s">
        <v>572</v>
      </c>
      <c r="E45" t="s">
        <v>573</v>
      </c>
      <c r="F45" t="s">
        <v>574</v>
      </c>
      <c r="G45" t="s">
        <v>575</v>
      </c>
      <c r="H45" t="s">
        <v>576</v>
      </c>
      <c r="I45" t="s">
        <v>577</v>
      </c>
      <c r="J45">
        <v>0</v>
      </c>
      <c r="K45" t="s">
        <v>574</v>
      </c>
      <c r="L45" t="s">
        <v>575</v>
      </c>
      <c r="M45">
        <v>0</v>
      </c>
      <c r="N45">
        <v>0</v>
      </c>
      <c r="O45" t="s">
        <v>84</v>
      </c>
      <c r="P45">
        <v>0</v>
      </c>
      <c r="Q45">
        <v>0</v>
      </c>
      <c r="R45" t="s">
        <v>578</v>
      </c>
      <c r="S45" t="s">
        <v>579</v>
      </c>
      <c r="T45" t="s">
        <v>580</v>
      </c>
      <c r="U45" t="s">
        <v>581</v>
      </c>
      <c r="V45" t="s">
        <v>579</v>
      </c>
      <c r="W45" t="s">
        <v>580</v>
      </c>
      <c r="X45" t="s">
        <v>581</v>
      </c>
      <c r="Y45">
        <v>0</v>
      </c>
      <c r="Z45" t="s">
        <v>582</v>
      </c>
      <c r="AB45" t="s">
        <v>571</v>
      </c>
      <c r="AC45">
        <v>0</v>
      </c>
    </row>
    <row r="46" spans="1:29">
      <c r="A46" t="s">
        <v>583</v>
      </c>
      <c r="B46" t="s">
        <v>832</v>
      </c>
      <c r="C46" s="46">
        <v>1617044</v>
      </c>
      <c r="D46" t="s">
        <v>584</v>
      </c>
      <c r="E46" t="s">
        <v>585</v>
      </c>
      <c r="F46" t="s">
        <v>586</v>
      </c>
      <c r="G46" t="s">
        <v>587</v>
      </c>
      <c r="H46" t="s">
        <v>588</v>
      </c>
      <c r="I46" t="s">
        <v>589</v>
      </c>
      <c r="J46" t="s">
        <v>590</v>
      </c>
      <c r="K46" t="s">
        <v>591</v>
      </c>
      <c r="L46" t="s">
        <v>587</v>
      </c>
      <c r="M46">
        <v>0</v>
      </c>
      <c r="N46">
        <v>0</v>
      </c>
      <c r="O46" t="s">
        <v>84</v>
      </c>
      <c r="P46">
        <v>0</v>
      </c>
      <c r="Q46">
        <v>0</v>
      </c>
      <c r="R46" t="s">
        <v>592</v>
      </c>
      <c r="S46" t="s">
        <v>765</v>
      </c>
      <c r="T46" t="s">
        <v>323</v>
      </c>
      <c r="U46" t="s">
        <v>593</v>
      </c>
      <c r="V46" t="s">
        <v>766</v>
      </c>
      <c r="W46" t="s">
        <v>323</v>
      </c>
      <c r="X46" t="s">
        <v>593</v>
      </c>
      <c r="Y46">
        <v>0</v>
      </c>
      <c r="Z46" t="s">
        <v>594</v>
      </c>
      <c r="AB46" t="s">
        <v>583</v>
      </c>
      <c r="AC46">
        <v>0</v>
      </c>
    </row>
    <row r="47" spans="1:29">
      <c r="A47" t="s">
        <v>610</v>
      </c>
      <c r="B47" t="s">
        <v>833</v>
      </c>
      <c r="C47" s="46">
        <v>857932</v>
      </c>
      <c r="D47" t="s">
        <v>611</v>
      </c>
      <c r="E47" t="s">
        <v>612</v>
      </c>
      <c r="F47" t="s">
        <v>613</v>
      </c>
      <c r="G47" t="s">
        <v>614</v>
      </c>
      <c r="H47" t="s">
        <v>612</v>
      </c>
      <c r="I47" t="s">
        <v>615</v>
      </c>
      <c r="J47">
        <v>0</v>
      </c>
      <c r="K47" t="s">
        <v>613</v>
      </c>
      <c r="L47" t="s">
        <v>614</v>
      </c>
      <c r="M47">
        <v>0</v>
      </c>
      <c r="N47">
        <v>0</v>
      </c>
      <c r="O47" t="s">
        <v>84</v>
      </c>
      <c r="P47">
        <v>0</v>
      </c>
      <c r="Q47">
        <v>0</v>
      </c>
      <c r="R47" t="s">
        <v>616</v>
      </c>
      <c r="S47" t="s">
        <v>767</v>
      </c>
      <c r="T47" t="s">
        <v>768</v>
      </c>
      <c r="U47" t="s">
        <v>769</v>
      </c>
      <c r="V47" t="s">
        <v>767</v>
      </c>
      <c r="W47" t="s">
        <v>770</v>
      </c>
      <c r="X47" t="s">
        <v>769</v>
      </c>
      <c r="Y47">
        <v>0</v>
      </c>
      <c r="Z47" t="s">
        <v>617</v>
      </c>
      <c r="AB47" t="s">
        <v>610</v>
      </c>
      <c r="AC47">
        <v>0</v>
      </c>
    </row>
    <row r="48" spans="1:29">
      <c r="A48" t="s">
        <v>595</v>
      </c>
      <c r="B48" t="s">
        <v>834</v>
      </c>
      <c r="C48" s="46">
        <v>2106851</v>
      </c>
      <c r="D48" t="s">
        <v>596</v>
      </c>
      <c r="E48" t="s">
        <v>771</v>
      </c>
      <c r="F48" t="s">
        <v>772</v>
      </c>
      <c r="G48" t="s">
        <v>773</v>
      </c>
      <c r="H48" t="s">
        <v>771</v>
      </c>
      <c r="I48">
        <v>0</v>
      </c>
      <c r="J48">
        <v>0</v>
      </c>
      <c r="K48" t="s">
        <v>772</v>
      </c>
      <c r="L48" t="s">
        <v>773</v>
      </c>
      <c r="M48">
        <v>0</v>
      </c>
      <c r="N48">
        <v>0</v>
      </c>
      <c r="O48" t="s">
        <v>84</v>
      </c>
      <c r="P48">
        <v>0</v>
      </c>
      <c r="Q48">
        <v>0</v>
      </c>
      <c r="R48" t="s">
        <v>597</v>
      </c>
      <c r="S48" t="s">
        <v>598</v>
      </c>
      <c r="T48" t="s">
        <v>599</v>
      </c>
      <c r="U48" t="s">
        <v>600</v>
      </c>
      <c r="V48" t="s">
        <v>598</v>
      </c>
      <c r="W48">
        <v>0</v>
      </c>
      <c r="X48" t="s">
        <v>600</v>
      </c>
      <c r="Y48">
        <v>0</v>
      </c>
      <c r="Z48" t="s">
        <v>601</v>
      </c>
      <c r="AB48" t="s">
        <v>595</v>
      </c>
      <c r="AC48">
        <v>0</v>
      </c>
    </row>
    <row r="49" spans="1:29">
      <c r="A49" t="s">
        <v>618</v>
      </c>
      <c r="B49" t="s">
        <v>835</v>
      </c>
      <c r="C49" s="46">
        <v>2441245</v>
      </c>
      <c r="D49" t="s">
        <v>619</v>
      </c>
      <c r="E49" t="s">
        <v>620</v>
      </c>
      <c r="F49" t="s">
        <v>621</v>
      </c>
      <c r="G49" t="s">
        <v>622</v>
      </c>
      <c r="H49" t="s">
        <v>623</v>
      </c>
      <c r="I49" t="s">
        <v>624</v>
      </c>
      <c r="J49" t="s">
        <v>625</v>
      </c>
      <c r="K49" t="s">
        <v>621</v>
      </c>
      <c r="L49" t="s">
        <v>622</v>
      </c>
      <c r="M49">
        <v>0</v>
      </c>
      <c r="N49">
        <v>0</v>
      </c>
      <c r="O49" t="s">
        <v>84</v>
      </c>
      <c r="P49">
        <v>0</v>
      </c>
      <c r="Q49">
        <v>0</v>
      </c>
      <c r="R49" t="s">
        <v>626</v>
      </c>
      <c r="S49" t="s">
        <v>774</v>
      </c>
      <c r="T49" t="s">
        <v>627</v>
      </c>
      <c r="U49" t="s">
        <v>628</v>
      </c>
      <c r="V49" t="s">
        <v>774</v>
      </c>
      <c r="W49" t="s">
        <v>627</v>
      </c>
      <c r="X49" t="s">
        <v>628</v>
      </c>
      <c r="Y49">
        <v>0</v>
      </c>
      <c r="Z49" t="s">
        <v>629</v>
      </c>
      <c r="AB49" t="s">
        <v>618</v>
      </c>
      <c r="AC49">
        <v>0</v>
      </c>
    </row>
    <row r="50" spans="1:29">
      <c r="A50" t="s">
        <v>639</v>
      </c>
      <c r="B50" t="s">
        <v>836</v>
      </c>
      <c r="C50" s="46">
        <v>846712</v>
      </c>
      <c r="D50" t="s">
        <v>640</v>
      </c>
      <c r="E50" t="s">
        <v>641</v>
      </c>
      <c r="F50" t="s">
        <v>642</v>
      </c>
      <c r="G50" t="s">
        <v>643</v>
      </c>
      <c r="H50" t="s">
        <v>644</v>
      </c>
      <c r="I50" t="s">
        <v>645</v>
      </c>
      <c r="J50">
        <v>0</v>
      </c>
      <c r="K50" t="s">
        <v>642</v>
      </c>
      <c r="L50" t="s">
        <v>643</v>
      </c>
      <c r="M50">
        <v>0</v>
      </c>
      <c r="N50">
        <v>0</v>
      </c>
      <c r="O50" t="s">
        <v>72</v>
      </c>
      <c r="P50">
        <v>0</v>
      </c>
      <c r="Q50">
        <v>0</v>
      </c>
      <c r="R50" t="s">
        <v>646</v>
      </c>
      <c r="S50" t="s">
        <v>775</v>
      </c>
      <c r="T50" t="s">
        <v>74</v>
      </c>
      <c r="U50" t="s">
        <v>647</v>
      </c>
      <c r="V50" t="s">
        <v>775</v>
      </c>
      <c r="W50" t="s">
        <v>74</v>
      </c>
      <c r="X50" t="s">
        <v>647</v>
      </c>
      <c r="Y50">
        <v>0</v>
      </c>
      <c r="Z50" t="s">
        <v>648</v>
      </c>
      <c r="AB50" t="s">
        <v>639</v>
      </c>
      <c r="AC50">
        <v>0</v>
      </c>
    </row>
    <row r="51" spans="1:29">
      <c r="A51" t="s">
        <v>630</v>
      </c>
      <c r="B51" t="s">
        <v>837</v>
      </c>
      <c r="C51" s="46">
        <v>3239767</v>
      </c>
      <c r="D51" t="s">
        <v>631</v>
      </c>
      <c r="E51" t="s">
        <v>632</v>
      </c>
      <c r="F51" t="s">
        <v>633</v>
      </c>
      <c r="G51" t="s">
        <v>634</v>
      </c>
      <c r="H51" t="s">
        <v>635</v>
      </c>
      <c r="I51">
        <v>0</v>
      </c>
      <c r="J51" t="s">
        <v>633</v>
      </c>
      <c r="K51">
        <v>0</v>
      </c>
      <c r="L51" t="s">
        <v>634</v>
      </c>
      <c r="M51">
        <v>0</v>
      </c>
      <c r="N51">
        <v>0</v>
      </c>
      <c r="O51" t="s">
        <v>72</v>
      </c>
      <c r="P51">
        <v>0</v>
      </c>
      <c r="Q51">
        <v>0</v>
      </c>
      <c r="R51" t="s">
        <v>636</v>
      </c>
      <c r="S51" t="s">
        <v>776</v>
      </c>
      <c r="T51" t="s">
        <v>637</v>
      </c>
      <c r="U51" t="s">
        <v>777</v>
      </c>
      <c r="V51" t="s">
        <v>776</v>
      </c>
      <c r="W51" t="s">
        <v>637</v>
      </c>
      <c r="X51" t="s">
        <v>777</v>
      </c>
      <c r="Y51">
        <v>0</v>
      </c>
      <c r="Z51" t="s">
        <v>638</v>
      </c>
      <c r="AB51" t="s">
        <v>630</v>
      </c>
      <c r="AC51">
        <v>0</v>
      </c>
    </row>
    <row r="52" spans="1:29">
      <c r="A52" t="s">
        <v>649</v>
      </c>
      <c r="B52" t="s">
        <v>838</v>
      </c>
      <c r="C52" s="46">
        <v>798429</v>
      </c>
      <c r="D52" t="s">
        <v>650</v>
      </c>
      <c r="E52" t="s">
        <v>651</v>
      </c>
      <c r="F52" t="s">
        <v>652</v>
      </c>
      <c r="G52" t="s">
        <v>653</v>
      </c>
      <c r="H52" t="s">
        <v>651</v>
      </c>
      <c r="I52">
        <v>0</v>
      </c>
      <c r="J52" t="s">
        <v>652</v>
      </c>
      <c r="K52">
        <v>0</v>
      </c>
      <c r="L52" t="s">
        <v>653</v>
      </c>
      <c r="M52">
        <v>0</v>
      </c>
      <c r="N52">
        <v>0</v>
      </c>
      <c r="O52" t="s">
        <v>72</v>
      </c>
      <c r="P52">
        <v>0</v>
      </c>
      <c r="Q52">
        <v>0</v>
      </c>
      <c r="R52" t="s">
        <v>654</v>
      </c>
      <c r="S52" t="s">
        <v>778</v>
      </c>
      <c r="T52" t="s">
        <v>779</v>
      </c>
      <c r="U52" t="s">
        <v>780</v>
      </c>
      <c r="V52" t="s">
        <v>778</v>
      </c>
      <c r="W52" t="s">
        <v>779</v>
      </c>
      <c r="X52" t="s">
        <v>780</v>
      </c>
      <c r="Y52">
        <v>0</v>
      </c>
      <c r="Z52" t="s">
        <v>655</v>
      </c>
      <c r="AB52" t="s">
        <v>649</v>
      </c>
      <c r="AC52">
        <v>0</v>
      </c>
    </row>
    <row r="53" spans="1:29">
      <c r="A53" t="s">
        <v>102</v>
      </c>
      <c r="B53" t="s">
        <v>839</v>
      </c>
      <c r="C53" s="46">
        <v>676030</v>
      </c>
      <c r="D53" t="s">
        <v>103</v>
      </c>
      <c r="E53" t="s">
        <v>104</v>
      </c>
      <c r="F53" t="s">
        <v>105</v>
      </c>
      <c r="G53" t="s">
        <v>106</v>
      </c>
      <c r="H53" t="s">
        <v>107</v>
      </c>
      <c r="I53" t="s">
        <v>108</v>
      </c>
      <c r="J53" t="s">
        <v>109</v>
      </c>
      <c r="K53" t="s">
        <v>105</v>
      </c>
      <c r="L53" t="s">
        <v>110</v>
      </c>
      <c r="M53" t="s">
        <v>111</v>
      </c>
      <c r="N53" t="s">
        <v>112</v>
      </c>
      <c r="O53">
        <v>0</v>
      </c>
      <c r="P53" t="s">
        <v>113</v>
      </c>
      <c r="Q53" t="s">
        <v>110</v>
      </c>
      <c r="R53" t="s">
        <v>114</v>
      </c>
      <c r="S53" t="s">
        <v>781</v>
      </c>
      <c r="T53" t="s">
        <v>782</v>
      </c>
      <c r="U53">
        <v>0</v>
      </c>
      <c r="V53" t="s">
        <v>781</v>
      </c>
      <c r="W53" t="s">
        <v>782</v>
      </c>
      <c r="X53">
        <v>0</v>
      </c>
      <c r="Y53">
        <v>0</v>
      </c>
      <c r="Z53" t="s">
        <v>115</v>
      </c>
      <c r="AB53" t="s">
        <v>102</v>
      </c>
      <c r="AC53">
        <v>200000</v>
      </c>
    </row>
    <row r="54" spans="1:29">
      <c r="A54" t="s">
        <v>214</v>
      </c>
      <c r="B54" t="s">
        <v>840</v>
      </c>
      <c r="C54" s="46">
        <v>723738</v>
      </c>
      <c r="D54" t="s">
        <v>215</v>
      </c>
      <c r="E54" t="s">
        <v>216</v>
      </c>
      <c r="F54" t="s">
        <v>217</v>
      </c>
      <c r="G54" t="s">
        <v>218</v>
      </c>
      <c r="H54" t="s">
        <v>216</v>
      </c>
      <c r="I54">
        <v>0</v>
      </c>
      <c r="J54" t="s">
        <v>217</v>
      </c>
      <c r="K54">
        <v>0</v>
      </c>
      <c r="L54" t="s">
        <v>218</v>
      </c>
      <c r="M54" t="s">
        <v>219</v>
      </c>
      <c r="N54">
        <v>0</v>
      </c>
      <c r="O54" t="s">
        <v>220</v>
      </c>
      <c r="P54">
        <v>0</v>
      </c>
      <c r="Q54" t="s">
        <v>221</v>
      </c>
      <c r="R54" t="s">
        <v>222</v>
      </c>
      <c r="S54" t="s">
        <v>783</v>
      </c>
      <c r="T54" t="s">
        <v>74</v>
      </c>
      <c r="U54" t="s">
        <v>223</v>
      </c>
      <c r="V54" t="s">
        <v>783</v>
      </c>
      <c r="W54" t="s">
        <v>74</v>
      </c>
      <c r="X54" t="s">
        <v>223</v>
      </c>
      <c r="Y54">
        <v>0</v>
      </c>
      <c r="Z54" t="s">
        <v>224</v>
      </c>
      <c r="AB54" t="s">
        <v>214</v>
      </c>
      <c r="AC54">
        <v>200000</v>
      </c>
    </row>
    <row r="55" spans="1:29">
      <c r="A55" t="s">
        <v>677</v>
      </c>
      <c r="B55" t="s">
        <v>841</v>
      </c>
      <c r="C55" s="46">
        <v>712168</v>
      </c>
      <c r="D55" t="s">
        <v>136</v>
      </c>
      <c r="E55" t="s">
        <v>137</v>
      </c>
      <c r="F55" t="s">
        <v>138</v>
      </c>
      <c r="G55" t="s">
        <v>139</v>
      </c>
      <c r="H55" t="s">
        <v>108</v>
      </c>
      <c r="I55" t="s">
        <v>140</v>
      </c>
      <c r="J55" t="s">
        <v>141</v>
      </c>
      <c r="K55" t="s">
        <v>142</v>
      </c>
      <c r="L55" t="s">
        <v>139</v>
      </c>
      <c r="M55" t="s">
        <v>143</v>
      </c>
      <c r="N55" t="s">
        <v>144</v>
      </c>
      <c r="O55" t="s">
        <v>141</v>
      </c>
      <c r="P55" t="s">
        <v>142</v>
      </c>
      <c r="Q55" t="s">
        <v>139</v>
      </c>
      <c r="R55" t="s">
        <v>145</v>
      </c>
      <c r="S55" t="s">
        <v>146</v>
      </c>
      <c r="T55" t="s">
        <v>147</v>
      </c>
      <c r="U55" t="s">
        <v>148</v>
      </c>
      <c r="V55" t="s">
        <v>146</v>
      </c>
      <c r="W55" t="s">
        <v>147</v>
      </c>
      <c r="X55" t="s">
        <v>148</v>
      </c>
      <c r="Y55">
        <v>0</v>
      </c>
      <c r="Z55" t="s">
        <v>149</v>
      </c>
      <c r="AB55" t="s">
        <v>677</v>
      </c>
      <c r="AC55">
        <v>200000</v>
      </c>
    </row>
    <row r="56" spans="1:29">
      <c r="A56" t="s">
        <v>523</v>
      </c>
      <c r="B56" t="s">
        <v>842</v>
      </c>
      <c r="C56" s="46">
        <v>723605</v>
      </c>
      <c r="D56" t="s">
        <v>524</v>
      </c>
      <c r="E56" t="s">
        <v>525</v>
      </c>
      <c r="F56" t="s">
        <v>526</v>
      </c>
      <c r="G56" t="s">
        <v>527</v>
      </c>
      <c r="H56" t="s">
        <v>528</v>
      </c>
      <c r="I56" t="s">
        <v>525</v>
      </c>
      <c r="J56">
        <v>0</v>
      </c>
      <c r="K56" t="s">
        <v>526</v>
      </c>
      <c r="L56" t="s">
        <v>527</v>
      </c>
      <c r="M56">
        <v>0</v>
      </c>
      <c r="N56">
        <v>0</v>
      </c>
      <c r="O56" t="s">
        <v>84</v>
      </c>
      <c r="P56">
        <v>0</v>
      </c>
      <c r="Q56">
        <v>0</v>
      </c>
      <c r="R56" t="s">
        <v>529</v>
      </c>
      <c r="S56" t="s">
        <v>530</v>
      </c>
      <c r="T56" t="s">
        <v>531</v>
      </c>
      <c r="U56" t="s">
        <v>532</v>
      </c>
      <c r="V56" t="s">
        <v>530</v>
      </c>
      <c r="W56" t="s">
        <v>533</v>
      </c>
      <c r="X56" t="s">
        <v>532</v>
      </c>
      <c r="Y56">
        <v>0</v>
      </c>
      <c r="Z56" t="s">
        <v>534</v>
      </c>
      <c r="AB56" t="s">
        <v>523</v>
      </c>
      <c r="AC56">
        <v>200000</v>
      </c>
    </row>
    <row r="57" spans="1:29">
      <c r="A57" t="s">
        <v>602</v>
      </c>
      <c r="B57" t="s">
        <v>843</v>
      </c>
      <c r="C57" s="46">
        <v>740497</v>
      </c>
      <c r="D57" t="s">
        <v>603</v>
      </c>
      <c r="E57" t="s">
        <v>604</v>
      </c>
      <c r="F57" t="s">
        <v>784</v>
      </c>
      <c r="G57" t="s">
        <v>605</v>
      </c>
      <c r="H57" t="s">
        <v>606</v>
      </c>
      <c r="I57" t="s">
        <v>604</v>
      </c>
      <c r="J57" t="s">
        <v>785</v>
      </c>
      <c r="K57" t="s">
        <v>784</v>
      </c>
      <c r="L57" t="s">
        <v>605</v>
      </c>
      <c r="M57">
        <v>0</v>
      </c>
      <c r="N57">
        <v>0</v>
      </c>
      <c r="O57" t="s">
        <v>84</v>
      </c>
      <c r="P57">
        <v>0</v>
      </c>
      <c r="Q57">
        <v>0</v>
      </c>
      <c r="R57" t="s">
        <v>607</v>
      </c>
      <c r="S57" t="s">
        <v>786</v>
      </c>
      <c r="T57" t="s">
        <v>787</v>
      </c>
      <c r="U57" t="s">
        <v>608</v>
      </c>
      <c r="V57" t="s">
        <v>786</v>
      </c>
      <c r="W57" t="s">
        <v>787</v>
      </c>
      <c r="X57" t="s">
        <v>608</v>
      </c>
      <c r="Y57">
        <v>0</v>
      </c>
      <c r="Z57" t="s">
        <v>609</v>
      </c>
      <c r="AB57" t="s">
        <v>602</v>
      </c>
      <c r="AC57">
        <v>200000</v>
      </c>
    </row>
    <row r="100" spans="1:4">
      <c r="A100" t="s">
        <v>77</v>
      </c>
      <c r="B100" t="s">
        <v>932</v>
      </c>
      <c r="C100" s="46" t="str">
        <f>VLOOKUP(B100,$E$157:$G$161,2,FALSE)</f>
        <v>(202) 372-1064</v>
      </c>
      <c r="D100" t="str">
        <f>VLOOKUP(B100,$E$157:$G$161,3,FALSE)</f>
        <v>Cynthia.M.Dudzinski@uscg.mil</v>
      </c>
    </row>
    <row r="101" spans="1:4">
      <c r="A101" t="s">
        <v>63</v>
      </c>
      <c r="B101" t="s">
        <v>901</v>
      </c>
      <c r="C101" s="46" t="str">
        <f t="shared" ref="C101:C155" si="0">VLOOKUP(B101,$E$157:$G$161,2,FALSE)</f>
        <v>(202) 372-1057</v>
      </c>
      <c r="D101" t="str">
        <f t="shared" ref="D101:D155" si="1">VLOOKUP(B101,$E$157:$G$161,3,FALSE)</f>
        <v>Gary.S.Jensen@uscg.mil</v>
      </c>
    </row>
    <row r="102" spans="1:4">
      <c r="A102" t="s">
        <v>116</v>
      </c>
      <c r="B102" t="s">
        <v>932</v>
      </c>
      <c r="C102" s="46" t="str">
        <f t="shared" si="0"/>
        <v>(202) 372-1064</v>
      </c>
      <c r="D102" t="str">
        <f t="shared" si="1"/>
        <v>Cynthia.M.Dudzinski@uscg.mil</v>
      </c>
    </row>
    <row r="103" spans="1:4">
      <c r="A103" t="s">
        <v>89</v>
      </c>
      <c r="B103" t="s">
        <v>901</v>
      </c>
      <c r="C103" s="46" t="str">
        <f t="shared" si="0"/>
        <v>(202) 372-1057</v>
      </c>
      <c r="D103" t="str">
        <f t="shared" si="1"/>
        <v>Gary.S.Jensen@uscg.mil</v>
      </c>
    </row>
    <row r="104" spans="1:4">
      <c r="A104" t="s">
        <v>125</v>
      </c>
      <c r="B104" t="s">
        <v>901</v>
      </c>
      <c r="C104" s="46" t="str">
        <f t="shared" si="0"/>
        <v>(202) 372-1057</v>
      </c>
      <c r="D104" t="str">
        <f t="shared" si="1"/>
        <v>Gary.S.Jensen@uscg.mil</v>
      </c>
    </row>
    <row r="105" spans="1:4">
      <c r="A105" t="s">
        <v>150</v>
      </c>
      <c r="B105" t="s">
        <v>919</v>
      </c>
      <c r="C105" s="46" t="str">
        <f t="shared" si="0"/>
        <v>(202) 372-1266</v>
      </c>
      <c r="D105" t="str">
        <f t="shared" si="1"/>
        <v>Jack.Roberts@uscg.mil</v>
      </c>
    </row>
    <row r="106" spans="1:4">
      <c r="A106" t="s">
        <v>165</v>
      </c>
      <c r="B106" t="s">
        <v>914</v>
      </c>
      <c r="C106" s="46" t="str">
        <f t="shared" si="0"/>
        <v>(202) 372-1069</v>
      </c>
      <c r="D106" t="str">
        <f t="shared" si="1"/>
        <v>Lynne.C.McMahan@uscg.mil</v>
      </c>
    </row>
    <row r="107" spans="1:4">
      <c r="A107" t="s">
        <v>182</v>
      </c>
      <c r="B107" t="s">
        <v>919</v>
      </c>
      <c r="C107" s="46" t="str">
        <f t="shared" si="0"/>
        <v>(202) 372-1266</v>
      </c>
      <c r="D107" t="str">
        <f t="shared" si="1"/>
        <v>Jack.Roberts@uscg.mil</v>
      </c>
    </row>
    <row r="108" spans="1:4">
      <c r="A108" t="s">
        <v>176</v>
      </c>
      <c r="B108" t="s">
        <v>914</v>
      </c>
      <c r="C108" s="46" t="str">
        <f t="shared" si="0"/>
        <v>(202) 372-1069</v>
      </c>
      <c r="D108" t="str">
        <f t="shared" si="1"/>
        <v>Lynne.C.McMahan@uscg.mil</v>
      </c>
    </row>
    <row r="109" spans="1:4">
      <c r="A109" t="s">
        <v>192</v>
      </c>
      <c r="B109" t="s">
        <v>901</v>
      </c>
      <c r="C109" s="46" t="str">
        <f t="shared" si="0"/>
        <v>(202) 372-1057</v>
      </c>
      <c r="D109" t="str">
        <f t="shared" si="1"/>
        <v>Gary.S.Jensen@uscg.mil</v>
      </c>
    </row>
    <row r="110" spans="1:4">
      <c r="A110" t="s">
        <v>206</v>
      </c>
      <c r="B110" t="s">
        <v>919</v>
      </c>
      <c r="C110" s="46" t="str">
        <f t="shared" si="0"/>
        <v>(202) 372-1266</v>
      </c>
      <c r="D110" t="str">
        <f t="shared" si="1"/>
        <v>Jack.Roberts@uscg.mil</v>
      </c>
    </row>
    <row r="111" spans="1:4">
      <c r="A111" t="s">
        <v>225</v>
      </c>
      <c r="B111" t="s">
        <v>914</v>
      </c>
      <c r="C111" s="46" t="str">
        <f t="shared" si="0"/>
        <v>(202) 372-1069</v>
      </c>
      <c r="D111" t="str">
        <f t="shared" si="1"/>
        <v>Lynne.C.McMahan@uscg.mil</v>
      </c>
    </row>
    <row r="112" spans="1:4">
      <c r="A112" t="s">
        <v>250</v>
      </c>
      <c r="B112" t="s">
        <v>932</v>
      </c>
      <c r="C112" s="46" t="str">
        <f t="shared" si="0"/>
        <v>(202) 372-1064</v>
      </c>
      <c r="D112" t="str">
        <f t="shared" si="1"/>
        <v>Cynthia.M.Dudzinski@uscg.mil</v>
      </c>
    </row>
    <row r="113" spans="1:4">
      <c r="A113" t="s">
        <v>261</v>
      </c>
      <c r="B113" t="s">
        <v>919</v>
      </c>
      <c r="C113" s="46" t="str">
        <f t="shared" si="0"/>
        <v>(202) 372-1266</v>
      </c>
      <c r="D113" t="str">
        <f t="shared" si="1"/>
        <v>Jack.Roberts@uscg.mil</v>
      </c>
    </row>
    <row r="114" spans="1:4">
      <c r="A114" t="s">
        <v>269</v>
      </c>
      <c r="B114" t="s">
        <v>919</v>
      </c>
      <c r="C114" s="46" t="str">
        <f t="shared" si="0"/>
        <v>(202) 372-1266</v>
      </c>
      <c r="D114" t="str">
        <f t="shared" si="1"/>
        <v>Jack.Roberts@uscg.mil</v>
      </c>
    </row>
    <row r="115" spans="1:4">
      <c r="A115" t="s">
        <v>240</v>
      </c>
      <c r="B115" t="s">
        <v>919</v>
      </c>
      <c r="C115" s="46" t="str">
        <f t="shared" si="0"/>
        <v>(202) 372-1266</v>
      </c>
      <c r="D115" t="str">
        <f t="shared" si="1"/>
        <v>Jack.Roberts@uscg.mil</v>
      </c>
    </row>
    <row r="116" spans="1:4">
      <c r="A116" t="s">
        <v>285</v>
      </c>
      <c r="B116" t="s">
        <v>919</v>
      </c>
      <c r="C116" s="46" t="str">
        <f t="shared" si="0"/>
        <v>(202) 372-1266</v>
      </c>
      <c r="D116" t="str">
        <f t="shared" si="1"/>
        <v>Jack.Roberts@uscg.mil</v>
      </c>
    </row>
    <row r="117" spans="1:4">
      <c r="A117" t="s">
        <v>295</v>
      </c>
      <c r="B117" t="s">
        <v>901</v>
      </c>
      <c r="C117" s="46" t="str">
        <f t="shared" si="0"/>
        <v>(202) 372-1057</v>
      </c>
      <c r="D117" t="str">
        <f t="shared" si="1"/>
        <v>Gary.S.Jensen@uscg.mil</v>
      </c>
    </row>
    <row r="118" spans="1:4">
      <c r="A118" t="s">
        <v>306</v>
      </c>
      <c r="B118" t="s">
        <v>919</v>
      </c>
      <c r="C118" s="46" t="str">
        <f t="shared" si="0"/>
        <v>(202) 372-1266</v>
      </c>
      <c r="D118" t="str">
        <f t="shared" si="1"/>
        <v>Jack.Roberts@uscg.mil</v>
      </c>
    </row>
    <row r="119" spans="1:4">
      <c r="A119" t="s">
        <v>334</v>
      </c>
      <c r="B119" t="s">
        <v>919</v>
      </c>
      <c r="C119" s="46" t="str">
        <f t="shared" si="0"/>
        <v>(202) 372-1266</v>
      </c>
      <c r="D119" t="str">
        <f t="shared" si="1"/>
        <v>Jack.Roberts@uscg.mil</v>
      </c>
    </row>
    <row r="120" spans="1:4">
      <c r="A120" t="s">
        <v>325</v>
      </c>
      <c r="B120" t="s">
        <v>919</v>
      </c>
      <c r="C120" s="46" t="str">
        <f t="shared" si="0"/>
        <v>(202) 372-1266</v>
      </c>
      <c r="D120" t="str">
        <f t="shared" si="1"/>
        <v>Jack.Roberts@uscg.mil</v>
      </c>
    </row>
    <row r="121" spans="1:4">
      <c r="A121" t="s">
        <v>315</v>
      </c>
      <c r="B121" t="s">
        <v>914</v>
      </c>
      <c r="C121" s="46" t="str">
        <f t="shared" si="0"/>
        <v>(202) 372-1069</v>
      </c>
      <c r="D121" t="str">
        <f t="shared" si="1"/>
        <v>Lynne.C.McMahan@uscg.mil</v>
      </c>
    </row>
    <row r="122" spans="1:4">
      <c r="A122" t="s">
        <v>351</v>
      </c>
      <c r="B122" t="s">
        <v>914</v>
      </c>
      <c r="C122" s="46" t="str">
        <f t="shared" si="0"/>
        <v>(202) 372-1069</v>
      </c>
      <c r="D122" t="str">
        <f t="shared" si="1"/>
        <v>Lynne.C.McMahan@uscg.mil</v>
      </c>
    </row>
    <row r="123" spans="1:4">
      <c r="A123" t="s">
        <v>360</v>
      </c>
      <c r="B123" t="s">
        <v>914</v>
      </c>
      <c r="C123" s="46" t="str">
        <f t="shared" si="0"/>
        <v>(202) 372-1069</v>
      </c>
      <c r="D123" t="str">
        <f t="shared" si="1"/>
        <v>Lynne.C.McMahan@uscg.mil</v>
      </c>
    </row>
    <row r="124" spans="1:4">
      <c r="A124" t="s">
        <v>377</v>
      </c>
      <c r="B124" t="s">
        <v>932</v>
      </c>
      <c r="C124" s="46" t="str">
        <f t="shared" si="0"/>
        <v>(202) 372-1064</v>
      </c>
      <c r="D124" t="str">
        <f t="shared" si="1"/>
        <v>Cynthia.M.Dudzinski@uscg.mil</v>
      </c>
    </row>
    <row r="125" spans="1:4">
      <c r="A125" t="s">
        <v>367</v>
      </c>
      <c r="B125" t="s">
        <v>901</v>
      </c>
      <c r="C125" s="46" t="str">
        <f t="shared" si="0"/>
        <v>(202) 372-1057</v>
      </c>
      <c r="D125" t="str">
        <f t="shared" si="1"/>
        <v>Gary.S.Jensen@uscg.mil</v>
      </c>
    </row>
    <row r="126" spans="1:4">
      <c r="A126" t="s">
        <v>391</v>
      </c>
      <c r="B126" t="s">
        <v>932</v>
      </c>
      <c r="C126" s="46" t="str">
        <f t="shared" si="0"/>
        <v>(202) 372-1064</v>
      </c>
      <c r="D126" t="str">
        <f t="shared" si="1"/>
        <v>Cynthia.M.Dudzinski@uscg.mil</v>
      </c>
    </row>
    <row r="127" spans="1:4">
      <c r="A127" t="s">
        <v>424</v>
      </c>
      <c r="B127" t="s">
        <v>919</v>
      </c>
      <c r="C127" s="46" t="str">
        <f t="shared" si="0"/>
        <v>(202) 372-1266</v>
      </c>
      <c r="D127" t="str">
        <f t="shared" si="1"/>
        <v>Jack.Roberts@uscg.mil</v>
      </c>
    </row>
    <row r="128" spans="1:4">
      <c r="A128" t="s">
        <v>463</v>
      </c>
      <c r="B128" t="s">
        <v>932</v>
      </c>
      <c r="C128" s="46" t="str">
        <f t="shared" si="0"/>
        <v>(202) 372-1064</v>
      </c>
      <c r="D128" t="str">
        <f t="shared" si="1"/>
        <v>Cynthia.M.Dudzinski@uscg.mil</v>
      </c>
    </row>
    <row r="129" spans="1:4">
      <c r="A129" t="s">
        <v>431</v>
      </c>
      <c r="B129" t="s">
        <v>914</v>
      </c>
      <c r="C129" s="46" t="str">
        <f t="shared" si="0"/>
        <v>(202) 372-1069</v>
      </c>
      <c r="D129" t="str">
        <f t="shared" si="1"/>
        <v>Lynne.C.McMahan@uscg.mil</v>
      </c>
    </row>
    <row r="130" spans="1:4">
      <c r="A130" t="s">
        <v>441</v>
      </c>
      <c r="B130" t="s">
        <v>914</v>
      </c>
      <c r="C130" s="46" t="str">
        <f t="shared" si="0"/>
        <v>(202) 372-1069</v>
      </c>
      <c r="D130" t="str">
        <f t="shared" si="1"/>
        <v>Lynne.C.McMahan@uscg.mil</v>
      </c>
    </row>
    <row r="131" spans="1:4">
      <c r="A131" t="s">
        <v>454</v>
      </c>
      <c r="B131" t="s">
        <v>919</v>
      </c>
      <c r="C131" s="46" t="str">
        <f t="shared" si="0"/>
        <v>(202) 372-1266</v>
      </c>
      <c r="D131" t="str">
        <f t="shared" si="1"/>
        <v>Jack.Roberts@uscg.mil</v>
      </c>
    </row>
    <row r="132" spans="1:4">
      <c r="A132" t="s">
        <v>471</v>
      </c>
      <c r="B132" t="s">
        <v>914</v>
      </c>
      <c r="C132" s="46" t="str">
        <f t="shared" si="0"/>
        <v>(202) 372-1069</v>
      </c>
      <c r="D132" t="str">
        <f t="shared" si="1"/>
        <v>Lynne.C.McMahan@uscg.mil</v>
      </c>
    </row>
    <row r="133" spans="1:4">
      <c r="A133" t="s">
        <v>400</v>
      </c>
      <c r="B133" t="s">
        <v>914</v>
      </c>
      <c r="C133" s="46" t="str">
        <f t="shared" si="0"/>
        <v>(202) 372-1069</v>
      </c>
      <c r="D133" t="str">
        <f t="shared" si="1"/>
        <v>Lynne.C.McMahan@uscg.mil</v>
      </c>
    </row>
    <row r="134" spans="1:4">
      <c r="A134" t="s">
        <v>412</v>
      </c>
      <c r="B134" t="s">
        <v>932</v>
      </c>
      <c r="C134" s="46" t="str">
        <f t="shared" si="0"/>
        <v>(202) 372-1064</v>
      </c>
      <c r="D134" t="str">
        <f t="shared" si="1"/>
        <v>Cynthia.M.Dudzinski@uscg.mil</v>
      </c>
    </row>
    <row r="135" spans="1:4">
      <c r="A135" t="s">
        <v>483</v>
      </c>
      <c r="B135" t="s">
        <v>914</v>
      </c>
      <c r="C135" s="46" t="str">
        <f t="shared" si="0"/>
        <v>(202) 372-1069</v>
      </c>
      <c r="D135" t="str">
        <f t="shared" si="1"/>
        <v>Lynne.C.McMahan@uscg.mil</v>
      </c>
    </row>
    <row r="136" spans="1:4">
      <c r="A136" t="s">
        <v>491</v>
      </c>
      <c r="B136" t="s">
        <v>919</v>
      </c>
      <c r="C136" s="46" t="str">
        <f t="shared" si="0"/>
        <v>(202) 372-1266</v>
      </c>
      <c r="D136" t="str">
        <f t="shared" si="1"/>
        <v>Jack.Roberts@uscg.mil</v>
      </c>
    </row>
    <row r="137" spans="1:4">
      <c r="A137" t="s">
        <v>501</v>
      </c>
      <c r="B137" t="s">
        <v>901</v>
      </c>
      <c r="C137" s="46" t="str">
        <f t="shared" si="0"/>
        <v>(202) 372-1057</v>
      </c>
      <c r="D137" t="str">
        <f t="shared" si="1"/>
        <v>Gary.S.Jensen@uscg.mil</v>
      </c>
    </row>
    <row r="138" spans="1:4">
      <c r="A138" t="s">
        <v>522</v>
      </c>
      <c r="B138" t="s">
        <v>919</v>
      </c>
      <c r="C138" s="46" t="str">
        <f t="shared" si="0"/>
        <v>(202) 372-1266</v>
      </c>
      <c r="D138" t="str">
        <f t="shared" si="1"/>
        <v>Jack.Roberts@uscg.mil</v>
      </c>
    </row>
    <row r="139" spans="1:4">
      <c r="A139" t="s">
        <v>535</v>
      </c>
      <c r="B139" t="s">
        <v>914</v>
      </c>
      <c r="C139" s="46" t="str">
        <f t="shared" si="0"/>
        <v>(202) 372-1069</v>
      </c>
      <c r="D139" t="str">
        <f t="shared" si="1"/>
        <v>Lynne.C.McMahan@uscg.mil</v>
      </c>
    </row>
    <row r="140" spans="1:4">
      <c r="A140" t="s">
        <v>544</v>
      </c>
      <c r="B140" t="s">
        <v>919</v>
      </c>
      <c r="C140" s="46" t="str">
        <f t="shared" si="0"/>
        <v>(202) 372-1266</v>
      </c>
      <c r="D140" t="str">
        <f t="shared" si="1"/>
        <v>Jack.Roberts@uscg.mil</v>
      </c>
    </row>
    <row r="141" spans="1:4">
      <c r="A141" t="s">
        <v>554</v>
      </c>
      <c r="B141" t="s">
        <v>932</v>
      </c>
      <c r="C141" s="46" t="str">
        <f t="shared" si="0"/>
        <v>(202) 372-1064</v>
      </c>
      <c r="D141" t="str">
        <f t="shared" si="1"/>
        <v>Cynthia.M.Dudzinski@uscg.mil</v>
      </c>
    </row>
    <row r="142" spans="1:4">
      <c r="A142" t="s">
        <v>564</v>
      </c>
      <c r="B142" t="s">
        <v>919</v>
      </c>
      <c r="C142" s="46" t="str">
        <f t="shared" si="0"/>
        <v>(202) 372-1266</v>
      </c>
      <c r="D142" t="str">
        <f t="shared" si="1"/>
        <v>Jack.Roberts@uscg.mil</v>
      </c>
    </row>
    <row r="143" spans="1:4">
      <c r="A143" t="s">
        <v>571</v>
      </c>
      <c r="B143" t="s">
        <v>919</v>
      </c>
      <c r="C143" s="46" t="str">
        <f t="shared" si="0"/>
        <v>(202) 372-1266</v>
      </c>
      <c r="D143" t="str">
        <f t="shared" si="1"/>
        <v>Jack.Roberts@uscg.mil</v>
      </c>
    </row>
    <row r="144" spans="1:4">
      <c r="A144" t="s">
        <v>583</v>
      </c>
      <c r="B144" t="s">
        <v>919</v>
      </c>
      <c r="C144" s="46" t="str">
        <f t="shared" si="0"/>
        <v>(202) 372-1266</v>
      </c>
      <c r="D144" t="str">
        <f t="shared" si="1"/>
        <v>Jack.Roberts@uscg.mil</v>
      </c>
    </row>
    <row r="145" spans="1:7">
      <c r="A145" t="s">
        <v>610</v>
      </c>
      <c r="B145" t="s">
        <v>914</v>
      </c>
      <c r="C145" s="46" t="str">
        <f t="shared" si="0"/>
        <v>(202) 372-1069</v>
      </c>
      <c r="D145" t="str">
        <f t="shared" si="1"/>
        <v>Lynne.C.McMahan@uscg.mil</v>
      </c>
    </row>
    <row r="146" spans="1:7">
      <c r="A146" t="s">
        <v>595</v>
      </c>
      <c r="B146" t="s">
        <v>919</v>
      </c>
      <c r="C146" s="46" t="str">
        <f t="shared" si="0"/>
        <v>(202) 372-1266</v>
      </c>
      <c r="D146" t="str">
        <f t="shared" si="1"/>
        <v>Jack.Roberts@uscg.mil</v>
      </c>
    </row>
    <row r="147" spans="1:7">
      <c r="A147" t="s">
        <v>618</v>
      </c>
      <c r="B147" t="s">
        <v>901</v>
      </c>
      <c r="C147" s="46" t="str">
        <f t="shared" si="0"/>
        <v>(202) 372-1057</v>
      </c>
      <c r="D147" t="str">
        <f t="shared" si="1"/>
        <v>Gary.S.Jensen@uscg.mil</v>
      </c>
    </row>
    <row r="148" spans="1:7">
      <c r="A148" t="s">
        <v>639</v>
      </c>
      <c r="B148" t="s">
        <v>901</v>
      </c>
      <c r="C148" s="46" t="str">
        <f t="shared" si="0"/>
        <v>(202) 372-1057</v>
      </c>
      <c r="D148" t="str">
        <f t="shared" si="1"/>
        <v>Gary.S.Jensen@uscg.mil</v>
      </c>
    </row>
    <row r="149" spans="1:7">
      <c r="A149" t="s">
        <v>630</v>
      </c>
      <c r="B149" t="s">
        <v>901</v>
      </c>
      <c r="C149" s="46" t="str">
        <f t="shared" si="0"/>
        <v>(202) 372-1057</v>
      </c>
      <c r="D149" t="str">
        <f t="shared" si="1"/>
        <v>Gary.S.Jensen@uscg.mil</v>
      </c>
    </row>
    <row r="150" spans="1:7">
      <c r="A150" t="s">
        <v>649</v>
      </c>
      <c r="B150" t="s">
        <v>932</v>
      </c>
      <c r="C150" s="46" t="str">
        <f t="shared" si="0"/>
        <v>(202) 372-1064</v>
      </c>
      <c r="D150" t="str">
        <f t="shared" si="1"/>
        <v>Cynthia.M.Dudzinski@uscg.mil</v>
      </c>
    </row>
    <row r="151" spans="1:7">
      <c r="A151" t="s">
        <v>102</v>
      </c>
      <c r="B151" t="s">
        <v>901</v>
      </c>
      <c r="C151" s="46" t="str">
        <f t="shared" si="0"/>
        <v>(202) 372-1057</v>
      </c>
      <c r="D151" t="str">
        <f t="shared" si="1"/>
        <v>Gary.S.Jensen@uscg.mil</v>
      </c>
    </row>
    <row r="152" spans="1:7">
      <c r="A152" t="s">
        <v>214</v>
      </c>
      <c r="B152" t="s">
        <v>901</v>
      </c>
      <c r="C152" s="46" t="str">
        <f t="shared" si="0"/>
        <v>(202) 372-1057</v>
      </c>
      <c r="D152" t="str">
        <f t="shared" si="1"/>
        <v>Gary.S.Jensen@uscg.mil</v>
      </c>
    </row>
    <row r="153" spans="1:7">
      <c r="A153" t="s">
        <v>677</v>
      </c>
      <c r="B153" t="s">
        <v>901</v>
      </c>
      <c r="C153" s="46" t="str">
        <f t="shared" si="0"/>
        <v>(202) 372-1057</v>
      </c>
      <c r="D153" t="str">
        <f t="shared" si="1"/>
        <v>Gary.S.Jensen@uscg.mil</v>
      </c>
    </row>
    <row r="154" spans="1:7">
      <c r="A154" t="s">
        <v>523</v>
      </c>
      <c r="B154" t="s">
        <v>901</v>
      </c>
      <c r="C154" s="46" t="str">
        <f t="shared" si="0"/>
        <v>(202) 372-1057</v>
      </c>
      <c r="D154" t="str">
        <f t="shared" si="1"/>
        <v>Gary.S.Jensen@uscg.mil</v>
      </c>
    </row>
    <row r="155" spans="1:7">
      <c r="A155" t="s">
        <v>602</v>
      </c>
      <c r="B155" t="s">
        <v>901</v>
      </c>
      <c r="C155" s="46" t="str">
        <f t="shared" si="0"/>
        <v>(202) 372-1057</v>
      </c>
      <c r="D155" t="str">
        <f t="shared" si="1"/>
        <v>Gary.S.Jensen@uscg.mil</v>
      </c>
    </row>
    <row r="157" spans="1:7">
      <c r="E157" t="s">
        <v>896</v>
      </c>
      <c r="F157" t="s">
        <v>897</v>
      </c>
      <c r="G157" t="s">
        <v>898</v>
      </c>
    </row>
    <row r="158" spans="1:7">
      <c r="E158" t="s">
        <v>932</v>
      </c>
      <c r="F158" t="s">
        <v>933</v>
      </c>
      <c r="G158" t="s">
        <v>934</v>
      </c>
    </row>
    <row r="159" spans="1:7">
      <c r="E159" t="s">
        <v>901</v>
      </c>
      <c r="F159" t="s">
        <v>902</v>
      </c>
      <c r="G159" t="s">
        <v>903</v>
      </c>
    </row>
    <row r="160" spans="1:7">
      <c r="E160" t="s">
        <v>919</v>
      </c>
      <c r="F160" t="s">
        <v>920</v>
      </c>
      <c r="G160" t="s">
        <v>921</v>
      </c>
    </row>
    <row r="161" spans="5:7">
      <c r="E161" t="s">
        <v>914</v>
      </c>
      <c r="F161" t="s">
        <v>915</v>
      </c>
      <c r="G161" t="s">
        <v>916</v>
      </c>
    </row>
  </sheetData>
  <sortState xmlns:xlrd2="http://schemas.microsoft.com/office/spreadsheetml/2017/richdata2" ref="E157:G161">
    <sortCondition ref="E157"/>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dimension ref="A1:CC500"/>
  <sheetViews>
    <sheetView showGridLines="0" showRowColHeaders="0" showZeros="0" workbookViewId="0">
      <selection activeCell="B5" sqref="B5"/>
    </sheetView>
  </sheetViews>
  <sheetFormatPr defaultRowHeight="15"/>
  <cols>
    <col min="1" max="1" width="29.85546875" customWidth="1"/>
    <col min="2" max="8" width="13.42578125" customWidth="1"/>
    <col min="9" max="10" width="14.28515625" customWidth="1"/>
    <col min="11" max="11" width="10.7109375" customWidth="1"/>
    <col min="12" max="81" width="14.28515625" customWidth="1"/>
  </cols>
  <sheetData>
    <row r="1" spans="1:81" ht="21" customHeight="1" thickBot="1">
      <c r="A1" s="13" t="e">
        <f>'Instructions-DataEntry'!E2</f>
        <v>#N/A</v>
      </c>
      <c r="B1" s="1"/>
      <c r="C1" s="1"/>
      <c r="D1" s="1"/>
      <c r="E1" s="14" t="s">
        <v>0</v>
      </c>
      <c r="F1" s="95">
        <f>'Set-Up'!B11</f>
        <v>44470</v>
      </c>
      <c r="G1" s="15" t="s">
        <v>1</v>
      </c>
      <c r="H1" s="96">
        <f>'Set-Up'!B12</f>
        <v>44561</v>
      </c>
      <c r="I1" s="101" t="str">
        <f ca="1">IF($AB$9&gt;-0.01,"",IF($AC$2=TRUE,"This report appears to be past due!",""))</f>
        <v/>
      </c>
      <c r="J1" s="2"/>
      <c r="K1" s="2"/>
      <c r="L1" s="2"/>
      <c r="M1" s="2"/>
      <c r="N1" s="2"/>
      <c r="O1" s="2"/>
      <c r="P1" s="2"/>
      <c r="Q1" s="2"/>
      <c r="R1" s="2"/>
      <c r="S1" s="2"/>
      <c r="T1" s="2"/>
      <c r="U1" s="2"/>
      <c r="V1" s="2"/>
      <c r="W1" s="2"/>
      <c r="X1" s="2"/>
      <c r="Y1" s="2"/>
      <c r="Z1" s="2"/>
      <c r="AA1" s="32" t="s">
        <v>1019</v>
      </c>
      <c r="AB1" s="32" t="s">
        <v>1020</v>
      </c>
      <c r="AC1" s="76" t="s">
        <v>1021</v>
      </c>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ht="21" customHeight="1" thickBot="1">
      <c r="A2" s="3" t="s">
        <v>2</v>
      </c>
      <c r="B2" s="4"/>
      <c r="C2" s="4"/>
      <c r="D2" s="4"/>
      <c r="E2" s="4"/>
      <c r="F2" s="460" t="s">
        <v>3</v>
      </c>
      <c r="G2" s="461"/>
      <c r="H2" s="16" t="s">
        <v>4</v>
      </c>
      <c r="I2" s="102" t="str">
        <f ca="1">IF($AB$9&gt;-0.01,"",IF($AC$2=TRUE,"Unless you have arranged for an extention,",""))</f>
        <v/>
      </c>
      <c r="J2" s="2"/>
      <c r="K2" s="2"/>
      <c r="L2" s="2"/>
      <c r="M2" s="2"/>
      <c r="N2" s="2"/>
      <c r="O2" s="2"/>
      <c r="P2" s="2"/>
      <c r="Q2" s="2"/>
      <c r="R2" s="2"/>
      <c r="S2" s="2"/>
      <c r="T2" s="2"/>
      <c r="U2" s="2"/>
      <c r="V2" s="2"/>
      <c r="W2" s="2"/>
      <c r="X2" s="2"/>
      <c r="Y2" s="2"/>
      <c r="Z2" s="2"/>
      <c r="AA2" t="b">
        <f>AND(H15=0,H115=0)</f>
        <v>1</v>
      </c>
      <c r="AB2" t="b">
        <f>AND(H2="Yes",G102="(Revised)")</f>
        <v>0</v>
      </c>
      <c r="AC2" s="25" t="b">
        <f ca="1">AND(AA2=TRUE,AB2=FALSE,AB9&lt;0)</f>
        <v>0</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ht="21" customHeight="1" thickBot="1">
      <c r="A3" s="6" t="s">
        <v>5</v>
      </c>
      <c r="B3" s="7"/>
      <c r="C3" s="7"/>
      <c r="D3" s="7"/>
      <c r="E3" s="7"/>
      <c r="F3" s="7"/>
      <c r="G3" s="7"/>
      <c r="H3" s="8"/>
      <c r="I3" s="103" t="str">
        <f ca="1">IF($AB$9&gt;-0.01,"",IF($AC$2=TRUE,"the 1st Qtr Rpt was due on:",""))</f>
        <v/>
      </c>
      <c r="J3" s="2"/>
      <c r="K3" s="2"/>
      <c r="L3" s="2"/>
      <c r="M3" s="2"/>
      <c r="N3" s="2"/>
      <c r="O3" s="2"/>
      <c r="P3" s="2"/>
      <c r="Q3" s="2"/>
      <c r="R3" s="2"/>
      <c r="S3" s="2"/>
      <c r="T3" s="2"/>
      <c r="U3" s="2"/>
      <c r="V3" s="2"/>
      <c r="W3" s="2"/>
      <c r="X3" s="2"/>
      <c r="Y3" s="2"/>
      <c r="Z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1" ht="21" customHeight="1" thickBot="1">
      <c r="A4" s="9" t="s">
        <v>6</v>
      </c>
      <c r="B4" s="9" t="s">
        <v>7</v>
      </c>
      <c r="C4" s="9" t="s">
        <v>8</v>
      </c>
      <c r="D4" s="9" t="s">
        <v>9</v>
      </c>
      <c r="E4" s="9" t="str">
        <f>IF(Introduction!J31="VA","4.VMRC LE"," 4.NAVAIDS")</f>
        <v xml:space="preserve"> 4.NAVAIDS</v>
      </c>
      <c r="F4" s="9" t="s">
        <v>10</v>
      </c>
      <c r="G4" s="9" t="s">
        <v>11</v>
      </c>
      <c r="H4" s="9" t="s">
        <v>12</v>
      </c>
      <c r="I4" s="104" t="str">
        <f ca="1">IF($AB$9&gt;-0.01,"",IF($AC$2=TRUE,$AB$8,""))</f>
        <v/>
      </c>
      <c r="J4" s="2"/>
      <c r="K4" s="2"/>
      <c r="L4" s="2"/>
      <c r="M4" s="2"/>
      <c r="N4" s="2"/>
      <c r="O4" s="2"/>
      <c r="P4" s="2"/>
      <c r="Q4" s="2"/>
      <c r="R4" s="2"/>
      <c r="S4" s="2"/>
      <c r="T4" s="2"/>
      <c r="U4" s="2"/>
      <c r="V4" s="2"/>
      <c r="W4" s="2"/>
      <c r="X4" s="2"/>
      <c r="Y4" s="2"/>
      <c r="Z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1" ht="21" customHeight="1">
      <c r="A5" s="10" t="s">
        <v>13</v>
      </c>
      <c r="B5" s="20"/>
      <c r="C5" s="20"/>
      <c r="D5" s="20"/>
      <c r="E5" s="20"/>
      <c r="F5" s="20"/>
      <c r="G5" s="20"/>
      <c r="H5" s="17">
        <f t="shared" ref="H5:H17" si="0">H105</f>
        <v>0</v>
      </c>
      <c r="I5" s="2"/>
      <c r="J5" s="2"/>
      <c r="K5" s="2"/>
      <c r="L5" s="2"/>
      <c r="M5" s="2"/>
      <c r="N5" s="2"/>
      <c r="O5" s="2"/>
      <c r="P5" s="2"/>
      <c r="Q5" s="2"/>
      <c r="R5" s="2"/>
      <c r="S5" s="2"/>
      <c r="T5" s="2"/>
      <c r="U5" s="2"/>
      <c r="V5" s="2"/>
      <c r="W5" s="2"/>
      <c r="X5" s="2"/>
      <c r="Y5" s="2"/>
      <c r="Z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row>
    <row r="6" spans="1:81" ht="21" customHeight="1">
      <c r="A6" s="11" t="s">
        <v>14</v>
      </c>
      <c r="B6" s="21"/>
      <c r="C6" s="21"/>
      <c r="D6" s="21"/>
      <c r="E6" s="21"/>
      <c r="F6" s="21"/>
      <c r="G6" s="21"/>
      <c r="H6" s="19">
        <f t="shared" si="0"/>
        <v>0</v>
      </c>
      <c r="I6" s="2"/>
      <c r="J6" s="2"/>
      <c r="K6" s="2"/>
      <c r="L6" s="2"/>
      <c r="M6" s="2"/>
      <c r="N6" s="2"/>
      <c r="O6" s="2"/>
      <c r="P6" s="2"/>
      <c r="Q6" s="2"/>
      <c r="R6" s="2"/>
      <c r="S6" s="2"/>
      <c r="T6" s="2"/>
      <c r="U6" s="2"/>
      <c r="V6" s="2"/>
      <c r="W6" s="2"/>
      <c r="X6" s="2"/>
      <c r="Y6" s="2"/>
      <c r="Z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1" ht="21" customHeight="1">
      <c r="A7" s="11" t="s">
        <v>15</v>
      </c>
      <c r="B7" s="21"/>
      <c r="C7" s="21"/>
      <c r="D7" s="21"/>
      <c r="E7" s="21"/>
      <c r="F7" s="21"/>
      <c r="G7" s="21"/>
      <c r="H7" s="19">
        <f t="shared" si="0"/>
        <v>0</v>
      </c>
      <c r="I7" s="2"/>
      <c r="J7" s="2"/>
      <c r="K7" s="2"/>
      <c r="L7" s="2"/>
      <c r="M7" s="2"/>
      <c r="N7" s="2"/>
      <c r="O7" s="2"/>
      <c r="P7" s="2"/>
      <c r="Q7" s="2"/>
      <c r="R7" s="2"/>
      <c r="S7" s="2"/>
      <c r="T7" s="2"/>
      <c r="U7" s="2"/>
      <c r="V7" s="2"/>
      <c r="W7" s="2"/>
      <c r="X7" s="2"/>
      <c r="Y7" s="2"/>
      <c r="Z7" s="2"/>
      <c r="AA7" s="99" t="s">
        <v>1022</v>
      </c>
      <c r="AB7" s="79">
        <f ca="1">TODAY()</f>
        <v>44580</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1" ht="21" customHeight="1">
      <c r="A8" s="11" t="s">
        <v>16</v>
      </c>
      <c r="B8" s="21"/>
      <c r="C8" s="21"/>
      <c r="D8" s="21"/>
      <c r="E8" s="21"/>
      <c r="F8" s="21"/>
      <c r="G8" s="21"/>
      <c r="H8" s="19">
        <f t="shared" si="0"/>
        <v>0</v>
      </c>
      <c r="I8" s="2"/>
      <c r="J8" s="2"/>
      <c r="K8" s="2"/>
      <c r="L8" s="2"/>
      <c r="M8" s="2"/>
      <c r="N8" s="2"/>
      <c r="O8" s="2"/>
      <c r="P8" s="2"/>
      <c r="Q8" s="2"/>
      <c r="R8" s="2"/>
      <c r="S8" s="2"/>
      <c r="T8" s="2"/>
      <c r="U8" s="2"/>
      <c r="V8" s="2"/>
      <c r="W8" s="2"/>
      <c r="X8" s="2"/>
      <c r="Y8" s="2"/>
      <c r="Z8" s="2"/>
      <c r="AA8" s="99" t="s">
        <v>1023</v>
      </c>
      <c r="AB8" s="79">
        <f>'Set-Up'!D5</f>
        <v>44591</v>
      </c>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1" ht="21" customHeight="1">
      <c r="A9" s="11" t="s">
        <v>17</v>
      </c>
      <c r="B9" s="21"/>
      <c r="C9" s="21"/>
      <c r="D9" s="21"/>
      <c r="E9" s="21"/>
      <c r="F9" s="21"/>
      <c r="G9" s="21"/>
      <c r="H9" s="19">
        <f t="shared" si="0"/>
        <v>0</v>
      </c>
      <c r="I9" s="2"/>
      <c r="J9" s="2"/>
      <c r="K9" s="2"/>
      <c r="L9" s="2"/>
      <c r="M9" s="2"/>
      <c r="N9" s="2"/>
      <c r="O9" s="2"/>
      <c r="P9" s="2"/>
      <c r="Q9" s="2"/>
      <c r="R9" s="2"/>
      <c r="S9" s="2"/>
      <c r="T9" s="2"/>
      <c r="U9" s="2"/>
      <c r="V9" s="2"/>
      <c r="W9" s="2"/>
      <c r="X9" s="2"/>
      <c r="Y9" s="2"/>
      <c r="Z9" s="2"/>
      <c r="AA9" s="99" t="s">
        <v>1024</v>
      </c>
      <c r="AB9" s="100">
        <f ca="1">AB8-AB7</f>
        <v>11</v>
      </c>
      <c r="AC9" s="32" t="s">
        <v>1025</v>
      </c>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row>
    <row r="10" spans="1:81" ht="21" customHeight="1">
      <c r="A10" s="11" t="s">
        <v>18</v>
      </c>
      <c r="B10" s="21"/>
      <c r="C10" s="21"/>
      <c r="D10" s="21"/>
      <c r="E10" s="21"/>
      <c r="F10" s="21"/>
      <c r="G10" s="21"/>
      <c r="H10" s="19">
        <f t="shared" si="0"/>
        <v>0</v>
      </c>
      <c r="I10" s="472" t="s">
        <v>1026</v>
      </c>
      <c r="J10" s="47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row>
    <row r="11" spans="1:81" ht="21" customHeight="1">
      <c r="A11" s="11" t="s">
        <v>19</v>
      </c>
      <c r="B11" s="21"/>
      <c r="C11" s="21"/>
      <c r="D11" s="21"/>
      <c r="E11" s="21"/>
      <c r="F11" s="21"/>
      <c r="G11" s="21"/>
      <c r="H11" s="19">
        <f t="shared" si="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row>
    <row r="12" spans="1:81" ht="21" customHeight="1">
      <c r="A12" s="11" t="s">
        <v>20</v>
      </c>
      <c r="B12" s="21"/>
      <c r="C12" s="21"/>
      <c r="D12" s="21"/>
      <c r="E12" s="21"/>
      <c r="F12" s="21"/>
      <c r="G12" s="21"/>
      <c r="H12" s="19">
        <f t="shared" si="0"/>
        <v>0</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row>
    <row r="13" spans="1:81" ht="21" customHeight="1">
      <c r="A13" s="12" t="s">
        <v>21</v>
      </c>
      <c r="B13" s="19">
        <f t="shared" ref="B13:G13" si="1">B113</f>
        <v>0</v>
      </c>
      <c r="C13" s="19">
        <f t="shared" si="1"/>
        <v>0</v>
      </c>
      <c r="D13" s="19">
        <f t="shared" si="1"/>
        <v>0</v>
      </c>
      <c r="E13" s="19">
        <f t="shared" si="1"/>
        <v>0</v>
      </c>
      <c r="F13" s="19">
        <f t="shared" si="1"/>
        <v>0</v>
      </c>
      <c r="G13" s="19">
        <f t="shared" si="1"/>
        <v>0</v>
      </c>
      <c r="H13" s="19">
        <f t="shared" si="0"/>
        <v>0</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row>
    <row r="14" spans="1:81" ht="21" customHeight="1">
      <c r="A14" s="11" t="s">
        <v>22</v>
      </c>
      <c r="B14" s="21"/>
      <c r="C14" s="21"/>
      <c r="D14" s="21"/>
      <c r="E14" s="21"/>
      <c r="F14" s="21"/>
      <c r="G14" s="21"/>
      <c r="H14" s="19">
        <f t="shared" si="0"/>
        <v>0</v>
      </c>
      <c r="I14" s="468" t="e">
        <f>IF(ErrorChkFinal!J38=0,"Fed Funds Exhausted","Fed Funds Available")</f>
        <v>#VALUE!</v>
      </c>
      <c r="J14" s="469"/>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row>
    <row r="15" spans="1:81" ht="21" customHeight="1">
      <c r="A15" s="12" t="s">
        <v>23</v>
      </c>
      <c r="B15" s="19">
        <f t="shared" ref="B15:G16" si="2">B115</f>
        <v>0</v>
      </c>
      <c r="C15" s="19">
        <f t="shared" si="2"/>
        <v>0</v>
      </c>
      <c r="D15" s="19">
        <f t="shared" si="2"/>
        <v>0</v>
      </c>
      <c r="E15" s="19">
        <f t="shared" si="2"/>
        <v>0</v>
      </c>
      <c r="F15" s="19">
        <f t="shared" si="2"/>
        <v>0</v>
      </c>
      <c r="G15" s="19">
        <f t="shared" si="2"/>
        <v>0</v>
      </c>
      <c r="H15" s="19">
        <f t="shared" si="0"/>
        <v>0</v>
      </c>
      <c r="I15" s="470" t="e">
        <f>IF(I14="Fed Funds Exhausted",0,ErrorChkFinal!$J$38)</f>
        <v>#VALUE!</v>
      </c>
      <c r="J15" s="47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21" customHeight="1">
      <c r="A16" s="12" t="s">
        <v>24</v>
      </c>
      <c r="B16" s="19">
        <f t="shared" si="2"/>
        <v>0</v>
      </c>
      <c r="C16" s="19" t="e">
        <f t="shared" si="2"/>
        <v>#N/A</v>
      </c>
      <c r="D16" s="19">
        <f t="shared" si="2"/>
        <v>0</v>
      </c>
      <c r="E16" s="19">
        <f t="shared" si="2"/>
        <v>0</v>
      </c>
      <c r="F16" s="19">
        <f t="shared" si="2"/>
        <v>0</v>
      </c>
      <c r="G16" s="19">
        <f t="shared" si="2"/>
        <v>0</v>
      </c>
      <c r="H16" s="19" t="e">
        <f t="shared" si="0"/>
        <v>#N/A</v>
      </c>
      <c r="I16" s="430"/>
      <c r="J16" s="430"/>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1:81" ht="21" customHeight="1">
      <c r="A17" s="11" t="s">
        <v>25</v>
      </c>
      <c r="B17" s="21">
        <f>IF(Introduction!$J$20="ON",ROUNDDOWN(B15/2,0),ROUNDDOWN(B15/2,2))</f>
        <v>0</v>
      </c>
      <c r="C17" s="21" t="e">
        <f>IF(Introduction!$J$20="ON",C125,C126)</f>
        <v>#N/A</v>
      </c>
      <c r="D17" s="21">
        <f>IF(Introduction!$J$20="ON",ROUNDDOWN(D15/2,0),ROUNDDOWN(D15/2,2))</f>
        <v>0</v>
      </c>
      <c r="E17" s="21">
        <f>IF(Introduction!$J$20="ON",ROUNDDOWN(E15/2,0),ROUNDDOWN(E15/2,2))</f>
        <v>0</v>
      </c>
      <c r="F17" s="21">
        <f>IF(Introduction!$J$20="ON",ROUNDDOWN(F15/2,0),ROUNDDOWN(F15/2,2))</f>
        <v>0</v>
      </c>
      <c r="G17" s="21">
        <f>IF(Introduction!$J$20="ON",ROUNDDOWN(G15/2,0),ROUNDDOWN(G15/2,2))</f>
        <v>0</v>
      </c>
      <c r="H17" s="18" t="e">
        <f t="shared" si="0"/>
        <v>#N/A</v>
      </c>
      <c r="I17" s="431" t="e">
        <f>IF(I15&lt;0,"WARNING:  Federal share exceeds authorized amount.","")</f>
        <v>#VALUE!</v>
      </c>
      <c r="J17" s="430"/>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1:81" ht="37.5" customHeight="1">
      <c r="A18" s="462" t="str">
        <f>IF(H113=SUM(B5:G12),"","Your expenditures were not entered in whole dollars.  All values have been automatically rounded for you and the figures displayed above will be used on your SF-425")</f>
        <v/>
      </c>
      <c r="B18" s="463"/>
      <c r="C18" s="463"/>
      <c r="D18" s="463"/>
      <c r="E18" s="463"/>
      <c r="F18" s="463"/>
      <c r="G18" s="463"/>
      <c r="H18" s="463"/>
      <c r="I18" s="432" t="e">
        <f>IF(H17&gt;H15,"Exceeds total outlays!",0)</f>
        <v>#N/A</v>
      </c>
      <c r="J18" s="430"/>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1:81" ht="30.75" customHeight="1">
      <c r="A19" s="464" t="s">
        <v>666</v>
      </c>
      <c r="B19" s="464"/>
      <c r="C19" s="456" t="s">
        <v>1254</v>
      </c>
      <c r="D19" s="457"/>
      <c r="E19" s="457"/>
      <c r="F19" s="457"/>
      <c r="G19" s="457"/>
      <c r="H19" s="45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1:81" ht="12.75" customHeight="1">
      <c r="A20" s="2"/>
      <c r="B20" s="465" t="s">
        <v>26</v>
      </c>
      <c r="C20" s="466"/>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1:81" ht="19.5" customHeight="1">
      <c r="A21" s="22" t="s">
        <v>27</v>
      </c>
      <c r="B21" s="466"/>
      <c r="C21" s="466"/>
      <c r="D21" s="387" t="s">
        <v>28</v>
      </c>
      <c r="E21" s="2"/>
      <c r="F21" s="2"/>
      <c r="G21" s="467" t="s">
        <v>29</v>
      </c>
      <c r="H21" s="467"/>
      <c r="I21" s="467"/>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1:81"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1:81"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1:81"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1:81"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1:81"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1:81"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1:81"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1:81"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1:81"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1:8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1:81"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row>
    <row r="41" spans="1:8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row>
    <row r="43" spans="1:81"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row>
    <row r="44" spans="1:81"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row>
    <row r="45" spans="1:81"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row>
    <row r="46" spans="1:81"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row>
    <row r="47" spans="1:81"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row>
    <row r="48" spans="1:81"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row>
    <row r="49" spans="1:81"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row>
    <row r="50" spans="1:81"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row>
    <row r="51" spans="1:8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row>
    <row r="52" spans="1:81"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row>
    <row r="53" spans="1:81"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row>
    <row r="54" spans="1:81"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row>
    <row r="55" spans="1:81"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row>
    <row r="56" spans="1:81"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row>
    <row r="57" spans="1:81"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row>
    <row r="58" spans="1:81"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row>
    <row r="59" spans="1:81"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row>
    <row r="60" spans="1:81"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row>
    <row r="61" spans="1:8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row>
    <row r="62" spans="1:81"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row>
    <row r="63" spans="1:81"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row>
    <row r="64" spans="1:81"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row>
    <row r="65" spans="1:81"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row>
    <row r="66" spans="1:81"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row>
    <row r="67" spans="1:81"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row>
    <row r="68" spans="1:81"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row>
    <row r="69" spans="1:81"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row>
    <row r="70" spans="1:81"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row>
    <row r="71" spans="1:8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row>
    <row r="72" spans="1:81"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row>
    <row r="73" spans="1:81"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row>
    <row r="74" spans="1:81"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row>
    <row r="75" spans="1:81"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row>
    <row r="76" spans="1:81"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row>
    <row r="77" spans="1:81"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row>
    <row r="78" spans="1:81"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row>
    <row r="79" spans="1:81"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row>
    <row r="80" spans="1:81"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row>
    <row r="81" spans="1: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row>
    <row r="82" spans="1:81"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row>
    <row r="83" spans="1:81"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row>
    <row r="84" spans="1:81"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row>
    <row r="85" spans="1:81"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row>
    <row r="86" spans="1:81"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row>
    <row r="87" spans="1:81"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row>
    <row r="88" spans="1:81"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row>
    <row r="89" spans="1:81"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row>
    <row r="90" spans="1:81"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row>
    <row r="91" spans="1:8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row>
    <row r="92" spans="1:81"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row>
    <row r="93" spans="1:81"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row>
    <row r="94" spans="1:81"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row>
    <row r="95" spans="1:81"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row r="96" spans="1:81"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row>
    <row r="97" spans="1:81"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row>
    <row r="98" spans="1:81"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row>
    <row r="99" spans="1:81"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row>
    <row r="100" spans="1:81"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row>
    <row r="101" spans="1:81" ht="21" customHeight="1" thickBot="1">
      <c r="A101" s="13" t="e">
        <f>'Instructions-DataEntry'!E2</f>
        <v>#N/A</v>
      </c>
      <c r="B101" s="1"/>
      <c r="C101" s="1"/>
      <c r="D101" s="1"/>
      <c r="E101" s="14" t="s">
        <v>0</v>
      </c>
      <c r="F101" s="97">
        <f>F1</f>
        <v>44470</v>
      </c>
      <c r="G101" s="15" t="s">
        <v>1</v>
      </c>
      <c r="H101" s="98">
        <f>H1</f>
        <v>44561</v>
      </c>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row>
    <row r="102" spans="1:81" ht="21" customHeight="1" thickBot="1">
      <c r="A102" s="3" t="s">
        <v>2</v>
      </c>
      <c r="B102" s="4"/>
      <c r="C102" s="4"/>
      <c r="D102" s="4"/>
      <c r="E102" s="4"/>
      <c r="F102" s="369"/>
      <c r="G102" s="386">
        <f>IF(H2="Yes","(REVISED)",0)</f>
        <v>0</v>
      </c>
      <c r="H102" s="5"/>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row>
    <row r="103" spans="1:81" ht="21" customHeight="1" thickBot="1">
      <c r="A103" s="6" t="s">
        <v>5</v>
      </c>
      <c r="B103" s="7"/>
      <c r="C103" s="7"/>
      <c r="D103" s="7"/>
      <c r="E103" s="7"/>
      <c r="F103" s="7"/>
      <c r="G103" s="7"/>
      <c r="H103" s="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row>
    <row r="104" spans="1:81" ht="21" customHeight="1" thickBot="1">
      <c r="A104" s="9" t="s">
        <v>6</v>
      </c>
      <c r="B104" s="9" t="s">
        <v>7</v>
      </c>
      <c r="C104" s="9" t="s">
        <v>8</v>
      </c>
      <c r="D104" s="9" t="s">
        <v>9</v>
      </c>
      <c r="E104" s="9" t="str">
        <f>E4</f>
        <v xml:space="preserve"> 4.NAVAIDS</v>
      </c>
      <c r="F104" s="9" t="s">
        <v>10</v>
      </c>
      <c r="G104" s="9" t="s">
        <v>11</v>
      </c>
      <c r="H104" s="9" t="s">
        <v>12</v>
      </c>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row>
    <row r="105" spans="1:81" ht="21" customHeight="1">
      <c r="A105" s="10" t="s">
        <v>13</v>
      </c>
      <c r="B105" s="20">
        <f>IF(Introduction!$J$20="ON", ROUND(B5,0), ROUND(B5,2))</f>
        <v>0</v>
      </c>
      <c r="C105" s="20">
        <f>IF(Introduction!$J$20="ON", ROUND(C5,0), ROUND(C5,2))</f>
        <v>0</v>
      </c>
      <c r="D105" s="20">
        <f>IF(Introduction!$J$20="ON", ROUND(D5,0), ROUND(D5,2))</f>
        <v>0</v>
      </c>
      <c r="E105" s="20">
        <f>IF(Introduction!$J$20="ON", ROUND(E5,0), ROUND(E5,2))</f>
        <v>0</v>
      </c>
      <c r="F105" s="20">
        <f>IF(Introduction!$J$20="ON", ROUND(F5,0), ROUND(F5,2))</f>
        <v>0</v>
      </c>
      <c r="G105" s="20">
        <f>IF(Introduction!$J$20="ON", ROUND(G5,0), ROUND(G5,2))</f>
        <v>0</v>
      </c>
      <c r="H105" s="17">
        <f t="shared" ref="H105:H112" si="3">SUM(B105:G105)</f>
        <v>0</v>
      </c>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row>
    <row r="106" spans="1:81" ht="21" customHeight="1">
      <c r="A106" s="11" t="s">
        <v>14</v>
      </c>
      <c r="B106" s="21">
        <f>IF(Introduction!$J$20="ON", ROUND(B6,0), ROUND(B6,2))</f>
        <v>0</v>
      </c>
      <c r="C106" s="21">
        <f>IF(Introduction!$J$20="ON", ROUND(C6,0), ROUND(C6,2))</f>
        <v>0</v>
      </c>
      <c r="D106" s="21">
        <f>IF(Introduction!$J$20="ON", ROUND(D6,0), ROUND(D6,2))</f>
        <v>0</v>
      </c>
      <c r="E106" s="21">
        <f>IF(Introduction!$J$20="ON", ROUND(E6,0), ROUND(E6,2))</f>
        <v>0</v>
      </c>
      <c r="F106" s="21">
        <f>IF(Introduction!$J$20="ON", ROUND(F6,0), ROUND(F6,2))</f>
        <v>0</v>
      </c>
      <c r="G106" s="21">
        <f>IF(Introduction!$J$20="ON", ROUND(G6,0), ROUND(G6,2))</f>
        <v>0</v>
      </c>
      <c r="H106" s="19">
        <f t="shared" si="3"/>
        <v>0</v>
      </c>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row>
    <row r="107" spans="1:81" ht="21" customHeight="1">
      <c r="A107" s="11" t="s">
        <v>15</v>
      </c>
      <c r="B107" s="21">
        <f>IF(Introduction!$J$20="ON", ROUND(B7,0), ROUND(B7,2))</f>
        <v>0</v>
      </c>
      <c r="C107" s="21">
        <f>IF(Introduction!$J$20="ON", ROUND(C7,0), ROUND(C7,2))</f>
        <v>0</v>
      </c>
      <c r="D107" s="21">
        <f>IF(Introduction!$J$20="ON", ROUND(D7,0), ROUND(D7,2))</f>
        <v>0</v>
      </c>
      <c r="E107" s="21">
        <f>IF(Introduction!$J$20="ON", ROUND(E7,0), ROUND(E7,2))</f>
        <v>0</v>
      </c>
      <c r="F107" s="21">
        <f>IF(Introduction!$J$20="ON", ROUND(F7,0), ROUND(F7,2))</f>
        <v>0</v>
      </c>
      <c r="G107" s="21">
        <f>IF(Introduction!$J$20="ON", ROUND(G7,0), ROUND(G7,2))</f>
        <v>0</v>
      </c>
      <c r="H107" s="19">
        <f t="shared" si="3"/>
        <v>0</v>
      </c>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row>
    <row r="108" spans="1:81" ht="21" customHeight="1">
      <c r="A108" s="11" t="s">
        <v>16</v>
      </c>
      <c r="B108" s="21">
        <f>IF(Introduction!$J$20="ON", ROUND(B8,0), ROUND(B8,2))</f>
        <v>0</v>
      </c>
      <c r="C108" s="21">
        <f>IF(Introduction!$J$20="ON", ROUND(C8,0), ROUND(C8,2))</f>
        <v>0</v>
      </c>
      <c r="D108" s="21">
        <f>IF(Introduction!$J$20="ON", ROUND(D8,0), ROUND(D8,2))</f>
        <v>0</v>
      </c>
      <c r="E108" s="21">
        <f>IF(Introduction!$J$20="ON", ROUND(E8,0), ROUND(E8,2))</f>
        <v>0</v>
      </c>
      <c r="F108" s="21">
        <f>IF(Introduction!$J$20="ON", ROUND(F8,0), ROUND(F8,2))</f>
        <v>0</v>
      </c>
      <c r="G108" s="21">
        <f>IF(Introduction!$J$20="ON", ROUND(G8,0), ROUND(G8,2))</f>
        <v>0</v>
      </c>
      <c r="H108" s="19">
        <f t="shared" si="3"/>
        <v>0</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row>
    <row r="109" spans="1:81" ht="21" customHeight="1">
      <c r="A109" s="11" t="s">
        <v>17</v>
      </c>
      <c r="B109" s="21">
        <f>IF(Introduction!$J$20="ON", ROUND(B9,0), ROUND(B9,2))</f>
        <v>0</v>
      </c>
      <c r="C109" s="21">
        <f>IF(Introduction!$J$20="ON", ROUND(C9,0), ROUND(C9,2))</f>
        <v>0</v>
      </c>
      <c r="D109" s="21">
        <f>IF(Introduction!$J$20="ON", ROUND(D9,0), ROUND(D9,2))</f>
        <v>0</v>
      </c>
      <c r="E109" s="21">
        <f>IF(Introduction!$J$20="ON", ROUND(E9,0), ROUND(E9,2))</f>
        <v>0</v>
      </c>
      <c r="F109" s="21">
        <f>IF(Introduction!$J$20="ON", ROUND(F9,0), ROUND(F9,2))</f>
        <v>0</v>
      </c>
      <c r="G109" s="21">
        <f>IF(Introduction!$J$20="ON", ROUND(G9,0), ROUND(G9,2))</f>
        <v>0</v>
      </c>
      <c r="H109" s="19">
        <f t="shared" si="3"/>
        <v>0</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row>
    <row r="110" spans="1:81" ht="21" customHeight="1">
      <c r="A110" s="11" t="s">
        <v>18</v>
      </c>
      <c r="B110" s="21">
        <f>IF(Introduction!$J$20="ON", ROUND(B10,0), ROUND(B10,2))</f>
        <v>0</v>
      </c>
      <c r="C110" s="21">
        <f>IF(Introduction!$J$20="ON", ROUND(C10,0), ROUND(C10,2))</f>
        <v>0</v>
      </c>
      <c r="D110" s="21">
        <f>IF(Introduction!$J$20="ON", ROUND(D10,0), ROUND(D10,2))</f>
        <v>0</v>
      </c>
      <c r="E110" s="21">
        <f>IF(Introduction!$J$20="ON", ROUND(E10,0), ROUND(E10,2))</f>
        <v>0</v>
      </c>
      <c r="F110" s="21">
        <f>IF(Introduction!$J$20="ON", ROUND(F10,0), ROUND(F10,2))</f>
        <v>0</v>
      </c>
      <c r="G110" s="21">
        <f>IF(Introduction!$J$20="ON", ROUND(G10,0), ROUND(G10,2))</f>
        <v>0</v>
      </c>
      <c r="H110" s="19">
        <f t="shared" si="3"/>
        <v>0</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row>
    <row r="111" spans="1:81" ht="21" customHeight="1">
      <c r="A111" s="11" t="s">
        <v>19</v>
      </c>
      <c r="B111" s="21">
        <f>IF(Introduction!$J$20="ON", ROUND(B11,0), ROUND(B11,2))</f>
        <v>0</v>
      </c>
      <c r="C111" s="21">
        <f>IF(Introduction!$J$20="ON", ROUND(C11,0), ROUND(C11,2))</f>
        <v>0</v>
      </c>
      <c r="D111" s="21">
        <f>IF(Introduction!$J$20="ON", ROUND(D11,0), ROUND(D11,2))</f>
        <v>0</v>
      </c>
      <c r="E111" s="21">
        <f>IF(Introduction!$J$20="ON", ROUND(E11,0), ROUND(E11,2))</f>
        <v>0</v>
      </c>
      <c r="F111" s="21">
        <f>IF(Introduction!$J$20="ON", ROUND(F11,0), ROUND(F11,2))</f>
        <v>0</v>
      </c>
      <c r="G111" s="21">
        <f>IF(Introduction!$J$20="ON", ROUND(G11,0), ROUND(G11,2))</f>
        <v>0</v>
      </c>
      <c r="H111" s="19">
        <f t="shared" si="3"/>
        <v>0</v>
      </c>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row>
    <row r="112" spans="1:81" ht="21" customHeight="1">
      <c r="A112" s="11" t="s">
        <v>20</v>
      </c>
      <c r="B112" s="21">
        <f>IF(Introduction!$J$20="ON", ROUND(B12,0), ROUND(B12,2))</f>
        <v>0</v>
      </c>
      <c r="C112" s="21">
        <f>IF(Introduction!$J$20="ON", ROUND(C12,0), ROUND(C12,2))</f>
        <v>0</v>
      </c>
      <c r="D112" s="21">
        <f>IF(Introduction!$J$20="ON", ROUND(D12,0), ROUND(D12,2))</f>
        <v>0</v>
      </c>
      <c r="E112" s="21">
        <f>IF(Introduction!$J$20="ON", ROUND(E12,0), ROUND(E12,2))</f>
        <v>0</v>
      </c>
      <c r="F112" s="21">
        <f>IF(Introduction!$J$20="ON", ROUND(F12,0), ROUND(F12,2))</f>
        <v>0</v>
      </c>
      <c r="G112" s="21">
        <f>IF(Introduction!$J$20="ON", ROUND(G12,0), ROUND(G12,2))</f>
        <v>0</v>
      </c>
      <c r="H112" s="19">
        <f t="shared" si="3"/>
        <v>0</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row>
    <row r="113" spans="1:81" ht="21" customHeight="1">
      <c r="A113" s="12" t="s">
        <v>21</v>
      </c>
      <c r="B113" s="19">
        <f t="shared" ref="B113:H113" si="4">SUM(B105:B112)</f>
        <v>0</v>
      </c>
      <c r="C113" s="19">
        <f t="shared" si="4"/>
        <v>0</v>
      </c>
      <c r="D113" s="19">
        <f t="shared" si="4"/>
        <v>0</v>
      </c>
      <c r="E113" s="19">
        <f t="shared" si="4"/>
        <v>0</v>
      </c>
      <c r="F113" s="19">
        <f t="shared" si="4"/>
        <v>0</v>
      </c>
      <c r="G113" s="19">
        <f t="shared" si="4"/>
        <v>0</v>
      </c>
      <c r="H113" s="19">
        <f t="shared" si="4"/>
        <v>0</v>
      </c>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row>
    <row r="114" spans="1:81" ht="21" customHeight="1">
      <c r="A114" s="11" t="s">
        <v>22</v>
      </c>
      <c r="B114" s="21">
        <f>IF(Introduction!$J$20="ON", ROUND(B14,0), ROUND(B14,2))</f>
        <v>0</v>
      </c>
      <c r="C114" s="21">
        <f>IF(Introduction!$J$20="ON", ROUND(C14,0), ROUND(C14,2))</f>
        <v>0</v>
      </c>
      <c r="D114" s="21">
        <f>IF(Introduction!$J$20="ON", ROUND(D14,0), ROUND(D14,2))</f>
        <v>0</v>
      </c>
      <c r="E114" s="21">
        <f>IF(Introduction!$J$20="ON", ROUND(E14,0), ROUND(E14,2))</f>
        <v>0</v>
      </c>
      <c r="F114" s="21">
        <f>IF(Introduction!$J$20="ON", ROUND(F14,0), ROUND(F14,2))</f>
        <v>0</v>
      </c>
      <c r="G114" s="21">
        <f>IF(Introduction!$J$20="ON", ROUND(G14,0), ROUND(G14,2))</f>
        <v>0</v>
      </c>
      <c r="H114" s="19">
        <f>SUM(B114:G114)</f>
        <v>0</v>
      </c>
      <c r="I114" s="458"/>
      <c r="J114" s="459"/>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row>
    <row r="115" spans="1:81" ht="21" customHeight="1">
      <c r="A115" s="12" t="s">
        <v>23</v>
      </c>
      <c r="B115" s="19">
        <f t="shared" ref="B115:H115" si="5">B113+B114</f>
        <v>0</v>
      </c>
      <c r="C115" s="19">
        <f t="shared" si="5"/>
        <v>0</v>
      </c>
      <c r="D115" s="19">
        <f t="shared" si="5"/>
        <v>0</v>
      </c>
      <c r="E115" s="19">
        <f t="shared" si="5"/>
        <v>0</v>
      </c>
      <c r="F115" s="19">
        <f t="shared" si="5"/>
        <v>0</v>
      </c>
      <c r="G115" s="19">
        <f t="shared" si="5"/>
        <v>0</v>
      </c>
      <c r="H115" s="19">
        <f t="shared" si="5"/>
        <v>0</v>
      </c>
      <c r="I115" s="458"/>
      <c r="J115" s="459"/>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row>
    <row r="116" spans="1:81" ht="21" customHeight="1">
      <c r="A116" s="11" t="s">
        <v>24</v>
      </c>
      <c r="B116" s="65">
        <f t="shared" ref="B116:H116" si="6">B115-B117</f>
        <v>0</v>
      </c>
      <c r="C116" s="65" t="e">
        <f t="shared" si="6"/>
        <v>#N/A</v>
      </c>
      <c r="D116" s="65">
        <f t="shared" si="6"/>
        <v>0</v>
      </c>
      <c r="E116" s="65">
        <f t="shared" si="6"/>
        <v>0</v>
      </c>
      <c r="F116" s="65">
        <f t="shared" si="6"/>
        <v>0</v>
      </c>
      <c r="G116" s="65">
        <f t="shared" si="6"/>
        <v>0</v>
      </c>
      <c r="H116" s="19" t="e">
        <f t="shared" si="6"/>
        <v>#N/A</v>
      </c>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row>
    <row r="117" spans="1:81" ht="21" customHeight="1">
      <c r="A117" s="12" t="s">
        <v>25</v>
      </c>
      <c r="B117" s="66">
        <f>IF(Introduction!$J$20="ON", ROUND(B17,0), ROUND(B17,2))</f>
        <v>0</v>
      </c>
      <c r="C117" s="66" t="e">
        <f>IF(Introduction!$J$20="ON", ROUND(C17,0), ROUND(C17,2))</f>
        <v>#N/A</v>
      </c>
      <c r="D117" s="66">
        <f>IF(Introduction!$J$20="ON", ROUND(D17,0), ROUND(D17,2))</f>
        <v>0</v>
      </c>
      <c r="E117" s="66">
        <f>IF(Introduction!$J$20="ON", ROUND(E17,0), ROUND(E17,2))</f>
        <v>0</v>
      </c>
      <c r="F117" s="66">
        <f>IF(Introduction!$J$20="ON", ROUND(F17,0), ROUND(F17,2))</f>
        <v>0</v>
      </c>
      <c r="G117" s="66">
        <f>IF(Introduction!$J$20="ON", ROUND(G17,0), ROUND(G17,2))</f>
        <v>0</v>
      </c>
      <c r="H117" s="19" t="e">
        <f>SUM(B117:G117)</f>
        <v>#N/A</v>
      </c>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row>
    <row r="118" spans="1:81" ht="3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row>
    <row r="119" spans="1:81" ht="34.5" customHeight="1">
      <c r="A119" s="456" t="str">
        <f>IF(H113=SUM(B5:G12),"","Values have been rounded to the nearest dollar.")</f>
        <v/>
      </c>
      <c r="B119" s="457"/>
      <c r="C119" s="457"/>
      <c r="D119" s="457"/>
      <c r="E119" s="457"/>
      <c r="F119" s="457"/>
      <c r="G119" s="457"/>
      <c r="H119" s="457"/>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row>
    <row r="120" spans="1:81">
      <c r="A120" s="2" t="s">
        <v>30</v>
      </c>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row>
    <row r="121" spans="1:81">
      <c r="A121" s="2" t="s">
        <v>4</v>
      </c>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row>
    <row r="122" spans="1:8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row>
    <row r="123" spans="1:8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row>
    <row r="124" spans="1:8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row>
    <row r="125" spans="1:81">
      <c r="A125" s="2"/>
      <c r="B125" s="2"/>
      <c r="C125" s="68" t="e">
        <f>IF('Instructions-DataEntry'!$C$103=0,ROUNDDOWN($C$15/2,0),IF($C$15&lt;50000,$C$115,ROUNDDOWN($C$15/2,0)+('Instructions-DataEntry'!$C$103/8)))</f>
        <v>#N/A</v>
      </c>
      <c r="D125" s="2" t="s">
        <v>848</v>
      </c>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row>
    <row r="126" spans="1:81">
      <c r="A126" s="2"/>
      <c r="B126" s="2"/>
      <c r="C126" s="67" t="e">
        <f>IF('Instructions-DataEntry'!$C$103=0,ROUNDDOWN($C$15/2,2),IF($C$15&lt;50000,$C$115,ROUNDDOWN($C$15/2,2)+('Instructions-DataEntry'!$C$103/8)))</f>
        <v>#N/A</v>
      </c>
      <c r="D126" s="2" t="s">
        <v>849</v>
      </c>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row>
    <row r="127" spans="1:8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row>
    <row r="128" spans="1:8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row>
    <row r="129" spans="1:8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row>
    <row r="130" spans="1:8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row>
    <row r="131" spans="1:8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row>
    <row r="132" spans="1:8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row>
    <row r="133" spans="1:8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row>
    <row r="134" spans="1:8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row>
    <row r="135" spans="1:8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row>
    <row r="136" spans="1:8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row>
    <row r="137" spans="1:8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row>
    <row r="138" spans="1:8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row>
    <row r="139" spans="1:8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row>
    <row r="140" spans="1:8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row>
    <row r="141" spans="1:8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row>
    <row r="142" spans="1:8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row>
    <row r="143" spans="1:8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row>
    <row r="144" spans="1:8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row>
    <row r="145" spans="1:8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row>
    <row r="146" spans="1:8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row>
    <row r="147" spans="1:8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A119:H119"/>
    <mergeCell ref="I114:J114"/>
    <mergeCell ref="I115:J115"/>
    <mergeCell ref="F2:G2"/>
    <mergeCell ref="A18:H18"/>
    <mergeCell ref="A19:B19"/>
    <mergeCell ref="B20:C21"/>
    <mergeCell ref="G21:I21"/>
    <mergeCell ref="I14:J14"/>
    <mergeCell ref="I15:J15"/>
    <mergeCell ref="C19:H19"/>
    <mergeCell ref="I10:J10"/>
  </mergeCells>
  <dataValidations count="3">
    <dataValidation type="list" showInputMessage="1" showErrorMessage="1" errorTitle="Yes or No" error="Please select either Yes or No." sqref="H2" xr:uid="{00000000-0002-0000-0300-000000000000}">
      <formula1>$A$120:$A$121</formula1>
    </dataValidation>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300-000001000000}">
      <formula1>-25000000</formula1>
      <formula2>25000000</formula2>
    </dataValidation>
    <dataValidation type="decimal" allowBlank="1" showInputMessage="1" showErrorMessage="1" errorTitle="Federal Share" error="The federal share must not exceed the total expenditures for this column nor may it be less than zero." sqref="B17:G17" xr:uid="{00000000-0002-0000-0300-000003000000}">
      <formula1>0</formula1>
      <formula2>B15</formula2>
    </dataValidation>
  </dataValidations>
  <hyperlinks>
    <hyperlink ref="A19:B19" location="ErrorChkQ1!A1" display="Click here to continue" xr:uid="{00000000-0004-0000-0300-000000000000}"/>
    <hyperlink ref="A21" location="NavigationSheet!A1" display="Select a different Quarter." xr:uid="{00000000-0004-0000-0300-000001000000}"/>
    <hyperlink ref="G21:I21" location="'Instructions-DataEntry'!A1" display="Go to data entry page." xr:uid="{00000000-0004-0000-0300-000002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7CF4D7D2-2CEB-4297-8369-A52411397242}">
            <xm:f>Introduction!$J$20="ON"</xm:f>
            <x14:dxf>
              <numFmt numFmtId="6" formatCode="#,##0_);[Red]\(#,##0\)"/>
            </x14:dxf>
          </x14:cfRule>
          <xm:sqref>B5:H17</xm:sqref>
        </x14:conditionalFormatting>
        <x14:conditionalFormatting xmlns:xm="http://schemas.microsoft.com/office/excel/2006/main">
          <x14:cfRule type="expression" priority="2" id="{FDAAE87C-4C43-4BF1-A5B3-9D00E29412C8}">
            <xm:f>Introduction!$J$20="ON"</xm:f>
            <x14:dxf>
              <numFmt numFmtId="6" formatCode="#,##0_);[Red]\(#,##0\)"/>
            </x14:dxf>
          </x14:cfRule>
          <xm:sqref>B105:H117</xm:sqref>
        </x14:conditionalFormatting>
        <x14:conditionalFormatting xmlns:xm="http://schemas.microsoft.com/office/excel/2006/main">
          <x14:cfRule type="expression" priority="1" id="{6FC5CC68-0937-402E-9F46-4F487B867CEA}">
            <xm:f>Introduction!$J$20="ON"</xm:f>
            <x14:dxf>
              <numFmt numFmtId="10" formatCode="&quot;$&quot;#,##0_);[Red]\(&quot;$&quot;#,##0\)"/>
            </x14:dxf>
          </x14:cfRule>
          <xm:sqref>I15:J15</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
  <dimension ref="A1:CC500"/>
  <sheetViews>
    <sheetView showGridLines="0" showRowColHeaders="0" showZeros="0" workbookViewId="0">
      <selection activeCell="A18" sqref="A18:H18"/>
    </sheetView>
  </sheetViews>
  <sheetFormatPr defaultRowHeight="15"/>
  <cols>
    <col min="1" max="1" width="29.85546875" customWidth="1"/>
    <col min="2" max="8" width="13.42578125" customWidth="1"/>
    <col min="9" max="10" width="14.28515625" customWidth="1"/>
    <col min="11" max="11" width="10.7109375" customWidth="1"/>
    <col min="12" max="81" width="14.28515625" customWidth="1"/>
  </cols>
  <sheetData>
    <row r="1" spans="1:81" ht="21" customHeight="1" thickBot="1">
      <c r="A1" s="13" t="e">
        <f>'Instructions-DataEntry'!E2</f>
        <v>#N/A</v>
      </c>
      <c r="B1" s="1"/>
      <c r="C1" s="1"/>
      <c r="D1" s="1"/>
      <c r="E1" s="14" t="s">
        <v>0</v>
      </c>
      <c r="F1" s="95">
        <f>'Set-Up'!B13</f>
        <v>44562</v>
      </c>
      <c r="G1" s="15" t="s">
        <v>1</v>
      </c>
      <c r="H1" s="96">
        <f>'Set-Up'!B14</f>
        <v>44651</v>
      </c>
      <c r="I1" s="101" t="str">
        <f ca="1">IF($AB$9&gt;-0.01,"",IF($AC$2=TRUE,"This report appears to be past due!",""))</f>
        <v/>
      </c>
      <c r="J1" s="2"/>
      <c r="K1" s="2"/>
      <c r="L1" s="2"/>
      <c r="M1" s="2"/>
      <c r="N1" s="2"/>
      <c r="O1" s="2"/>
      <c r="P1" s="2"/>
      <c r="Q1" s="2"/>
      <c r="R1" s="2"/>
      <c r="S1" s="2"/>
      <c r="T1" s="2"/>
      <c r="U1" s="2"/>
      <c r="V1" s="2"/>
      <c r="W1" s="2"/>
      <c r="X1" s="2"/>
      <c r="Y1" s="2"/>
      <c r="Z1" s="2"/>
      <c r="AA1" s="32" t="s">
        <v>1019</v>
      </c>
      <c r="AB1" s="32" t="s">
        <v>1020</v>
      </c>
      <c r="AC1" s="76" t="s">
        <v>1021</v>
      </c>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ht="21" customHeight="1" thickBot="1">
      <c r="A2" s="3" t="s">
        <v>2</v>
      </c>
      <c r="B2" s="4"/>
      <c r="C2" s="4"/>
      <c r="D2" s="4"/>
      <c r="E2" s="4"/>
      <c r="F2" s="460" t="s">
        <v>3</v>
      </c>
      <c r="G2" s="461"/>
      <c r="H2" s="16" t="s">
        <v>4</v>
      </c>
      <c r="I2" s="102" t="str">
        <f ca="1">IF($AB$9&gt;-0.01,"",IF($AC$2=TRUE,"Unless you have arranged for an extention,",""))</f>
        <v/>
      </c>
      <c r="J2" s="2"/>
      <c r="K2" s="2"/>
      <c r="L2" s="2"/>
      <c r="M2" s="2"/>
      <c r="N2" s="2"/>
      <c r="O2" s="2"/>
      <c r="P2" s="2"/>
      <c r="Q2" s="2"/>
      <c r="R2" s="2"/>
      <c r="S2" s="2"/>
      <c r="T2" s="2"/>
      <c r="U2" s="2"/>
      <c r="V2" s="2"/>
      <c r="W2" s="2"/>
      <c r="X2" s="2"/>
      <c r="Y2" s="2"/>
      <c r="Z2" s="2"/>
      <c r="AA2" t="b">
        <f>AND(H15=0,H115=0)</f>
        <v>1</v>
      </c>
      <c r="AB2" t="b">
        <f>AND(H2="Yes",G102="(Revised)")</f>
        <v>0</v>
      </c>
      <c r="AC2" s="25" t="b">
        <f ca="1">AND(AA2=TRUE,AB2=FALSE,AB9&lt;0)</f>
        <v>0</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ht="21" customHeight="1" thickBot="1">
      <c r="A3" s="6" t="s">
        <v>5</v>
      </c>
      <c r="B3" s="7"/>
      <c r="C3" s="7"/>
      <c r="D3" s="7"/>
      <c r="E3" s="7"/>
      <c r="F3" s="7"/>
      <c r="G3" s="7"/>
      <c r="H3" s="8"/>
      <c r="I3" s="103" t="str">
        <f ca="1">IF($AB$9&gt;-0.01,"",IF($AC$2=TRUE,"the 1st Qtr Rpt was due on:",""))</f>
        <v/>
      </c>
      <c r="J3" s="2"/>
      <c r="K3" s="2"/>
      <c r="L3" s="2"/>
      <c r="M3" s="2"/>
      <c r="N3" s="2"/>
      <c r="O3" s="2"/>
      <c r="P3" s="2"/>
      <c r="Q3" s="2"/>
      <c r="R3" s="2"/>
      <c r="S3" s="2"/>
      <c r="T3" s="2"/>
      <c r="U3" s="2"/>
      <c r="V3" s="2"/>
      <c r="W3" s="2"/>
      <c r="X3" s="2"/>
      <c r="Y3" s="2"/>
      <c r="Z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1" ht="21" customHeight="1" thickBot="1">
      <c r="A4" s="9" t="s">
        <v>6</v>
      </c>
      <c r="B4" s="9" t="s">
        <v>7</v>
      </c>
      <c r="C4" s="9" t="s">
        <v>8</v>
      </c>
      <c r="D4" s="9" t="s">
        <v>9</v>
      </c>
      <c r="E4" s="9" t="str">
        <f>IF(Introduction!J31="VA","4.VMRC LE"," 4.NAVAIDS")</f>
        <v xml:space="preserve"> 4.NAVAIDS</v>
      </c>
      <c r="F4" s="9" t="s">
        <v>10</v>
      </c>
      <c r="G4" s="9" t="s">
        <v>11</v>
      </c>
      <c r="H4" s="9" t="s">
        <v>12</v>
      </c>
      <c r="I4" s="104" t="str">
        <f ca="1">IF($AB$9&gt;-0.01,"",IF($AC$2=TRUE,$AB$8,""))</f>
        <v/>
      </c>
      <c r="J4" s="2"/>
      <c r="K4" s="2"/>
      <c r="L4" s="2"/>
      <c r="M4" s="2"/>
      <c r="N4" s="2"/>
      <c r="O4" s="2"/>
      <c r="P4" s="2"/>
      <c r="Q4" s="2"/>
      <c r="R4" s="2"/>
      <c r="S4" s="2"/>
      <c r="T4" s="2"/>
      <c r="U4" s="2"/>
      <c r="V4" s="2"/>
      <c r="W4" s="2"/>
      <c r="X4" s="2"/>
      <c r="Y4" s="2"/>
      <c r="Z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1" ht="21" customHeight="1">
      <c r="A5" s="10" t="s">
        <v>13</v>
      </c>
      <c r="B5" s="20"/>
      <c r="C5" s="20"/>
      <c r="D5" s="20"/>
      <c r="E5" s="20"/>
      <c r="F5" s="20"/>
      <c r="G5" s="20"/>
      <c r="H5" s="17">
        <f t="shared" ref="H5:H17" si="0">H105</f>
        <v>0</v>
      </c>
      <c r="I5" s="2"/>
      <c r="J5" s="2"/>
      <c r="K5" s="2"/>
      <c r="L5" s="2"/>
      <c r="M5" s="2"/>
      <c r="N5" s="2"/>
      <c r="O5" s="2"/>
      <c r="P5" s="2"/>
      <c r="Q5" s="2"/>
      <c r="R5" s="2"/>
      <c r="S5" s="2"/>
      <c r="T5" s="2"/>
      <c r="U5" s="2"/>
      <c r="V5" s="2"/>
      <c r="W5" s="2"/>
      <c r="X5" s="2"/>
      <c r="Y5" s="2"/>
      <c r="Z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row>
    <row r="6" spans="1:81" ht="21" customHeight="1">
      <c r="A6" s="11" t="s">
        <v>14</v>
      </c>
      <c r="B6" s="21"/>
      <c r="C6" s="21"/>
      <c r="D6" s="21"/>
      <c r="E6" s="21"/>
      <c r="F6" s="21"/>
      <c r="G6" s="21"/>
      <c r="H6" s="19">
        <f t="shared" si="0"/>
        <v>0</v>
      </c>
      <c r="I6" s="2"/>
      <c r="J6" s="2"/>
      <c r="K6" s="2"/>
      <c r="L6" s="2"/>
      <c r="M6" s="2"/>
      <c r="N6" s="2"/>
      <c r="O6" s="2"/>
      <c r="P6" s="2"/>
      <c r="Q6" s="2"/>
      <c r="R6" s="2"/>
      <c r="S6" s="2"/>
      <c r="T6" s="2"/>
      <c r="U6" s="2"/>
      <c r="V6" s="2"/>
      <c r="W6" s="2"/>
      <c r="X6" s="2"/>
      <c r="Y6" s="2"/>
      <c r="Z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1" ht="21" customHeight="1">
      <c r="A7" s="11" t="s">
        <v>15</v>
      </c>
      <c r="B7" s="21"/>
      <c r="C7" s="21"/>
      <c r="D7" s="21"/>
      <c r="E7" s="21"/>
      <c r="F7" s="21"/>
      <c r="G7" s="21"/>
      <c r="H7" s="19">
        <f t="shared" si="0"/>
        <v>0</v>
      </c>
      <c r="I7" s="2"/>
      <c r="J7" s="2"/>
      <c r="K7" s="2"/>
      <c r="L7" s="2"/>
      <c r="M7" s="2"/>
      <c r="N7" s="2"/>
      <c r="O7" s="2"/>
      <c r="P7" s="2"/>
      <c r="Q7" s="2"/>
      <c r="R7" s="2"/>
      <c r="S7" s="2"/>
      <c r="T7" s="2"/>
      <c r="U7" s="2"/>
      <c r="V7" s="2"/>
      <c r="W7" s="2"/>
      <c r="X7" s="2"/>
      <c r="Y7" s="2"/>
      <c r="Z7" s="2"/>
      <c r="AA7" s="99" t="s">
        <v>1022</v>
      </c>
      <c r="AB7" s="79">
        <f ca="1">TODAY()</f>
        <v>44580</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1" ht="21" customHeight="1">
      <c r="A8" s="11" t="s">
        <v>16</v>
      </c>
      <c r="B8" s="21"/>
      <c r="C8" s="21"/>
      <c r="D8" s="21"/>
      <c r="E8" s="21"/>
      <c r="F8" s="21"/>
      <c r="G8" s="21"/>
      <c r="H8" s="19">
        <f t="shared" si="0"/>
        <v>0</v>
      </c>
      <c r="I8" s="2"/>
      <c r="J8" s="2"/>
      <c r="K8" s="2"/>
      <c r="L8" s="2"/>
      <c r="M8" s="2"/>
      <c r="N8" s="2"/>
      <c r="O8" s="2"/>
      <c r="P8" s="2"/>
      <c r="Q8" s="2"/>
      <c r="R8" s="2"/>
      <c r="S8" s="2"/>
      <c r="T8" s="2"/>
      <c r="U8" s="2"/>
      <c r="V8" s="2"/>
      <c r="W8" s="2"/>
      <c r="X8" s="2"/>
      <c r="Y8" s="2"/>
      <c r="Z8" s="2"/>
      <c r="AA8" s="99" t="s">
        <v>1023</v>
      </c>
      <c r="AB8" s="79">
        <f>'Set-Up'!D5</f>
        <v>44591</v>
      </c>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1" ht="21" customHeight="1">
      <c r="A9" s="11" t="s">
        <v>17</v>
      </c>
      <c r="B9" s="21"/>
      <c r="C9" s="21"/>
      <c r="D9" s="21"/>
      <c r="E9" s="21"/>
      <c r="F9" s="21"/>
      <c r="G9" s="21"/>
      <c r="H9" s="19">
        <f t="shared" si="0"/>
        <v>0</v>
      </c>
      <c r="I9" s="2"/>
      <c r="J9" s="2"/>
      <c r="K9" s="2"/>
      <c r="L9" s="2"/>
      <c r="M9" s="2"/>
      <c r="N9" s="2"/>
      <c r="O9" s="2"/>
      <c r="P9" s="2"/>
      <c r="Q9" s="2"/>
      <c r="R9" s="2"/>
      <c r="S9" s="2"/>
      <c r="T9" s="2"/>
      <c r="U9" s="2"/>
      <c r="V9" s="2"/>
      <c r="W9" s="2"/>
      <c r="X9" s="2"/>
      <c r="Y9" s="2"/>
      <c r="Z9" s="2"/>
      <c r="AA9" s="99" t="s">
        <v>1024</v>
      </c>
      <c r="AB9" s="100">
        <f ca="1">AB8-AB7</f>
        <v>11</v>
      </c>
      <c r="AC9" s="32" t="s">
        <v>1025</v>
      </c>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row>
    <row r="10" spans="1:81" ht="21" customHeight="1">
      <c r="A10" s="11" t="s">
        <v>18</v>
      </c>
      <c r="B10" s="21"/>
      <c r="C10" s="21"/>
      <c r="D10" s="21"/>
      <c r="E10" s="21"/>
      <c r="F10" s="21"/>
      <c r="G10" s="21"/>
      <c r="H10" s="19">
        <f t="shared" si="0"/>
        <v>0</v>
      </c>
      <c r="I10" s="472" t="s">
        <v>1026</v>
      </c>
      <c r="J10" s="47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row>
    <row r="11" spans="1:81" ht="21" customHeight="1">
      <c r="A11" s="11" t="s">
        <v>19</v>
      </c>
      <c r="B11" s="21"/>
      <c r="C11" s="21"/>
      <c r="D11" s="21"/>
      <c r="E11" s="21"/>
      <c r="F11" s="21"/>
      <c r="G11" s="21"/>
      <c r="H11" s="19">
        <f t="shared" si="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row>
    <row r="12" spans="1:81" ht="21" customHeight="1">
      <c r="A12" s="11" t="s">
        <v>20</v>
      </c>
      <c r="B12" s="21"/>
      <c r="C12" s="21"/>
      <c r="D12" s="21"/>
      <c r="E12" s="21"/>
      <c r="F12" s="21"/>
      <c r="G12" s="21"/>
      <c r="H12" s="19">
        <f t="shared" si="0"/>
        <v>0</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row>
    <row r="13" spans="1:81" ht="21" customHeight="1">
      <c r="A13" s="12" t="s">
        <v>21</v>
      </c>
      <c r="B13" s="19">
        <f t="shared" ref="B13:G13" si="1">B113</f>
        <v>0</v>
      </c>
      <c r="C13" s="19">
        <f t="shared" si="1"/>
        <v>0</v>
      </c>
      <c r="D13" s="19">
        <f t="shared" si="1"/>
        <v>0</v>
      </c>
      <c r="E13" s="19">
        <f t="shared" si="1"/>
        <v>0</v>
      </c>
      <c r="F13" s="19">
        <f t="shared" si="1"/>
        <v>0</v>
      </c>
      <c r="G13" s="19">
        <f t="shared" si="1"/>
        <v>0</v>
      </c>
      <c r="H13" s="19">
        <f t="shared" si="0"/>
        <v>0</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row>
    <row r="14" spans="1:81" ht="21" customHeight="1">
      <c r="A14" s="11" t="s">
        <v>22</v>
      </c>
      <c r="B14" s="21"/>
      <c r="C14" s="21"/>
      <c r="D14" s="21"/>
      <c r="E14" s="21"/>
      <c r="F14" s="21"/>
      <c r="G14" s="21"/>
      <c r="H14" s="19">
        <f t="shared" si="0"/>
        <v>0</v>
      </c>
      <c r="I14" s="468" t="e">
        <f>IF(ErrorChkFinal!J38=0,"Fed Funds Exhausted","Fed Funds Available")</f>
        <v>#VALUE!</v>
      </c>
      <c r="J14" s="469"/>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row>
    <row r="15" spans="1:81" ht="21" customHeight="1">
      <c r="A15" s="12" t="s">
        <v>23</v>
      </c>
      <c r="B15" s="19">
        <f t="shared" ref="B15:G16" si="2">B115</f>
        <v>0</v>
      </c>
      <c r="C15" s="19">
        <f t="shared" si="2"/>
        <v>0</v>
      </c>
      <c r="D15" s="19">
        <f t="shared" si="2"/>
        <v>0</v>
      </c>
      <c r="E15" s="19">
        <f t="shared" si="2"/>
        <v>0</v>
      </c>
      <c r="F15" s="19">
        <f t="shared" si="2"/>
        <v>0</v>
      </c>
      <c r="G15" s="19">
        <f t="shared" si="2"/>
        <v>0</v>
      </c>
      <c r="H15" s="19">
        <f t="shared" si="0"/>
        <v>0</v>
      </c>
      <c r="I15" s="470" t="e">
        <f>IF(I14="Fed Funds Exhausted",0,ErrorChkFinal!$J$38)</f>
        <v>#VALUE!</v>
      </c>
      <c r="J15" s="47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21" customHeight="1">
      <c r="A16" s="12" t="s">
        <v>24</v>
      </c>
      <c r="B16" s="19">
        <f t="shared" si="2"/>
        <v>0</v>
      </c>
      <c r="C16" s="19" t="e">
        <f t="shared" si="2"/>
        <v>#N/A</v>
      </c>
      <c r="D16" s="19">
        <f t="shared" si="2"/>
        <v>0</v>
      </c>
      <c r="E16" s="19">
        <f t="shared" si="2"/>
        <v>0</v>
      </c>
      <c r="F16" s="19">
        <f t="shared" si="2"/>
        <v>0</v>
      </c>
      <c r="G16" s="19">
        <f t="shared" si="2"/>
        <v>0</v>
      </c>
      <c r="H16" s="19" t="e">
        <f t="shared" si="0"/>
        <v>#N/A</v>
      </c>
      <c r="I16" s="430"/>
      <c r="J16" s="430"/>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1:81" ht="21" customHeight="1">
      <c r="A17" s="11" t="s">
        <v>25</v>
      </c>
      <c r="B17" s="21">
        <f>IF(Introduction!$J$20="ON",ROUNDDOWN(B15/2,0),ROUNDDOWN(B15/2,2))</f>
        <v>0</v>
      </c>
      <c r="C17" s="21" t="e">
        <f>IF(Introduction!$J$20="ON",C125,C126)</f>
        <v>#N/A</v>
      </c>
      <c r="D17" s="21">
        <f>IF(Introduction!$J$20="ON",ROUNDDOWN(D15/2,0),ROUNDDOWN(D15/2,2))</f>
        <v>0</v>
      </c>
      <c r="E17" s="21">
        <f>IF(Introduction!$J$20="ON",ROUNDDOWN(E15/2,0),ROUNDDOWN(E15/2,2))</f>
        <v>0</v>
      </c>
      <c r="F17" s="21">
        <f>IF(Introduction!$J$20="ON",ROUNDDOWN(F15/2,0),ROUNDDOWN(F15/2,2))</f>
        <v>0</v>
      </c>
      <c r="G17" s="21">
        <f>IF(Introduction!$J$20="ON",ROUNDDOWN(G15/2,0),ROUNDDOWN(G15/2,2))</f>
        <v>0</v>
      </c>
      <c r="H17" s="18" t="e">
        <f t="shared" si="0"/>
        <v>#N/A</v>
      </c>
      <c r="I17" s="431" t="e">
        <f>IF(I15&lt;0,"WARNING:  Federal share exceeds authorized amount.","")</f>
        <v>#VALUE!</v>
      </c>
      <c r="J17" s="430"/>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1:81" ht="37.5" customHeight="1">
      <c r="A18" s="462" t="str">
        <f>IF(H113=SUM(B5:G12),"","Your expenditures were not entered in whole dollars.  All values have been automatically rounded for you and the figures displayed above will be used on your SF-425")</f>
        <v/>
      </c>
      <c r="B18" s="463"/>
      <c r="C18" s="463"/>
      <c r="D18" s="463"/>
      <c r="E18" s="463"/>
      <c r="F18" s="463"/>
      <c r="G18" s="463"/>
      <c r="H18" s="463"/>
      <c r="I18" s="432" t="e">
        <f>IF(H17&gt;H15,"Exceeds total outlays!",0)</f>
        <v>#N/A</v>
      </c>
      <c r="J18" s="430"/>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1:81" ht="30.75" customHeight="1">
      <c r="A19" s="464" t="s">
        <v>666</v>
      </c>
      <c r="B19" s="464"/>
      <c r="C19" s="456" t="s">
        <v>1254</v>
      </c>
      <c r="D19" s="457"/>
      <c r="E19" s="457"/>
      <c r="F19" s="457"/>
      <c r="G19" s="457"/>
      <c r="H19" s="45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1:81" ht="12.75" customHeight="1">
      <c r="A20" s="2"/>
      <c r="B20" s="473" t="s">
        <v>31</v>
      </c>
      <c r="C20" s="474"/>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1:81" ht="19.5" customHeight="1">
      <c r="A21" s="22" t="s">
        <v>27</v>
      </c>
      <c r="B21" s="474"/>
      <c r="C21" s="474"/>
      <c r="D21" s="387" t="s">
        <v>28</v>
      </c>
      <c r="E21" s="2"/>
      <c r="F21" s="2"/>
      <c r="G21" s="467" t="s">
        <v>29</v>
      </c>
      <c r="H21" s="467"/>
      <c r="I21" s="467"/>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1:81"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1:81"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1:81"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1:81"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1:81"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1:81"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1:81"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1:81"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1:81"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1:8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1:81"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row>
    <row r="41" spans="1:8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row>
    <row r="43" spans="1:81"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row>
    <row r="44" spans="1:81"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row>
    <row r="45" spans="1:81"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row>
    <row r="46" spans="1:81"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row>
    <row r="47" spans="1:81"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row>
    <row r="48" spans="1:81"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row>
    <row r="49" spans="1:81"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row>
    <row r="50" spans="1:81"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row>
    <row r="51" spans="1:8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row>
    <row r="52" spans="1:81"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row>
    <row r="53" spans="1:81"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row>
    <row r="54" spans="1:81"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row>
    <row r="55" spans="1:81"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row>
    <row r="56" spans="1:81"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row>
    <row r="57" spans="1:81"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row>
    <row r="58" spans="1:81"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row>
    <row r="59" spans="1:81"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row>
    <row r="60" spans="1:81"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row>
    <row r="61" spans="1:8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row>
    <row r="62" spans="1:81"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row>
    <row r="63" spans="1:81"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row>
    <row r="64" spans="1:81"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row>
    <row r="65" spans="1:81"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row>
    <row r="66" spans="1:81"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row>
    <row r="67" spans="1:81"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row>
    <row r="68" spans="1:81"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row>
    <row r="69" spans="1:81"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row>
    <row r="70" spans="1:81"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row>
    <row r="71" spans="1:8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row>
    <row r="72" spans="1:81"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row>
    <row r="73" spans="1:81"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row>
    <row r="74" spans="1:81"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row>
    <row r="75" spans="1:81"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row>
    <row r="76" spans="1:81"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row>
    <row r="77" spans="1:81"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row>
    <row r="78" spans="1:81"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row>
    <row r="79" spans="1:81"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row>
    <row r="80" spans="1:81"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row>
    <row r="81" spans="1: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row>
    <row r="82" spans="1:81"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row>
    <row r="83" spans="1:81"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row>
    <row r="84" spans="1:81"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row>
    <row r="85" spans="1:81"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row>
    <row r="86" spans="1:81"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row>
    <row r="87" spans="1:81"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row>
    <row r="88" spans="1:81"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row>
    <row r="89" spans="1:81"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row>
    <row r="90" spans="1:81"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row>
    <row r="91" spans="1:8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row>
    <row r="92" spans="1:81"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row>
    <row r="93" spans="1:81"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row>
    <row r="94" spans="1:81"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row>
    <row r="95" spans="1:81"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row r="96" spans="1:81"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row>
    <row r="97" spans="1:81"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row>
    <row r="98" spans="1:81"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row>
    <row r="99" spans="1:81"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row>
    <row r="100" spans="1:81"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row>
    <row r="101" spans="1:81" ht="21" customHeight="1" thickBot="1">
      <c r="A101" s="13" t="e">
        <f>'Instructions-DataEntry'!E2</f>
        <v>#N/A</v>
      </c>
      <c r="B101" s="1"/>
      <c r="C101" s="1"/>
      <c r="D101" s="1"/>
      <c r="E101" s="14" t="s">
        <v>0</v>
      </c>
      <c r="F101" s="97">
        <f>F1</f>
        <v>44562</v>
      </c>
      <c r="G101" s="15" t="s">
        <v>1</v>
      </c>
      <c r="H101" s="98">
        <f>H1</f>
        <v>44651</v>
      </c>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row>
    <row r="102" spans="1:81" ht="21" customHeight="1" thickBot="1">
      <c r="A102" s="3" t="s">
        <v>2</v>
      </c>
      <c r="B102" s="4"/>
      <c r="C102" s="4"/>
      <c r="D102" s="4"/>
      <c r="E102" s="4"/>
      <c r="F102" s="383"/>
      <c r="G102" s="386">
        <f>IF(H2="Yes","(REVISED)",0)</f>
        <v>0</v>
      </c>
      <c r="H102" s="5"/>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row>
    <row r="103" spans="1:81" ht="21" customHeight="1" thickBot="1">
      <c r="A103" s="6" t="s">
        <v>5</v>
      </c>
      <c r="B103" s="7"/>
      <c r="C103" s="7"/>
      <c r="D103" s="7"/>
      <c r="E103" s="7"/>
      <c r="F103" s="7"/>
      <c r="G103" s="7"/>
      <c r="H103" s="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row>
    <row r="104" spans="1:81" ht="21" customHeight="1" thickBot="1">
      <c r="A104" s="9" t="s">
        <v>6</v>
      </c>
      <c r="B104" s="9" t="s">
        <v>7</v>
      </c>
      <c r="C104" s="9" t="s">
        <v>8</v>
      </c>
      <c r="D104" s="9" t="s">
        <v>9</v>
      </c>
      <c r="E104" s="9" t="str">
        <f>E4</f>
        <v xml:space="preserve"> 4.NAVAIDS</v>
      </c>
      <c r="F104" s="9" t="s">
        <v>10</v>
      </c>
      <c r="G104" s="9" t="s">
        <v>11</v>
      </c>
      <c r="H104" s="9" t="s">
        <v>12</v>
      </c>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row>
    <row r="105" spans="1:81" ht="21" customHeight="1">
      <c r="A105" s="10" t="s">
        <v>13</v>
      </c>
      <c r="B105" s="20">
        <f>IF(Introduction!$J$20="ON", ROUND(B5,0), ROUND(B5,2))</f>
        <v>0</v>
      </c>
      <c r="C105" s="20">
        <f>IF(Introduction!$J$20="ON", ROUND(C5,0), ROUND(C5,2))</f>
        <v>0</v>
      </c>
      <c r="D105" s="20">
        <f>IF(Introduction!$J$20="ON", ROUND(D5,0), ROUND(D5,2))</f>
        <v>0</v>
      </c>
      <c r="E105" s="20">
        <f>IF(Introduction!$J$20="ON", ROUND(E5,0), ROUND(E5,2))</f>
        <v>0</v>
      </c>
      <c r="F105" s="20">
        <f>IF(Introduction!$J$20="ON", ROUND(F5,0), ROUND(F5,2))</f>
        <v>0</v>
      </c>
      <c r="G105" s="20">
        <f>IF(Introduction!$J$20="ON", ROUND(G5,0), ROUND(G5,2))</f>
        <v>0</v>
      </c>
      <c r="H105" s="17">
        <f t="shared" ref="H105:H112" si="3">SUM(B105:G105)</f>
        <v>0</v>
      </c>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row>
    <row r="106" spans="1:81" ht="21" customHeight="1">
      <c r="A106" s="11" t="s">
        <v>14</v>
      </c>
      <c r="B106" s="21">
        <f>IF(Introduction!$J$20="ON", ROUND(B6,0), ROUND(B6,2))</f>
        <v>0</v>
      </c>
      <c r="C106" s="21">
        <f>IF(Introduction!$J$20="ON", ROUND(C6,0), ROUND(C6,2))</f>
        <v>0</v>
      </c>
      <c r="D106" s="21">
        <f>IF(Introduction!$J$20="ON", ROUND(D6,0), ROUND(D6,2))</f>
        <v>0</v>
      </c>
      <c r="E106" s="21">
        <f>IF(Introduction!$J$20="ON", ROUND(E6,0), ROUND(E6,2))</f>
        <v>0</v>
      </c>
      <c r="F106" s="21">
        <f>IF(Introduction!$J$20="ON", ROUND(F6,0), ROUND(F6,2))</f>
        <v>0</v>
      </c>
      <c r="G106" s="21">
        <f>IF(Introduction!$J$20="ON", ROUND(G6,0), ROUND(G6,2))</f>
        <v>0</v>
      </c>
      <c r="H106" s="19">
        <f t="shared" si="3"/>
        <v>0</v>
      </c>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row>
    <row r="107" spans="1:81" ht="21" customHeight="1">
      <c r="A107" s="11" t="s">
        <v>15</v>
      </c>
      <c r="B107" s="21">
        <f>IF(Introduction!$J$20="ON", ROUND(B7,0), ROUND(B7,2))</f>
        <v>0</v>
      </c>
      <c r="C107" s="21">
        <f>IF(Introduction!$J$20="ON", ROUND(C7,0), ROUND(C7,2))</f>
        <v>0</v>
      </c>
      <c r="D107" s="21">
        <f>IF(Introduction!$J$20="ON", ROUND(D7,0), ROUND(D7,2))</f>
        <v>0</v>
      </c>
      <c r="E107" s="21">
        <f>IF(Introduction!$J$20="ON", ROUND(E7,0), ROUND(E7,2))</f>
        <v>0</v>
      </c>
      <c r="F107" s="21">
        <f>IF(Introduction!$J$20="ON", ROUND(F7,0), ROUND(F7,2))</f>
        <v>0</v>
      </c>
      <c r="G107" s="21">
        <f>IF(Introduction!$J$20="ON", ROUND(G7,0), ROUND(G7,2))</f>
        <v>0</v>
      </c>
      <c r="H107" s="19">
        <f t="shared" si="3"/>
        <v>0</v>
      </c>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row>
    <row r="108" spans="1:81" ht="21" customHeight="1">
      <c r="A108" s="11" t="s">
        <v>16</v>
      </c>
      <c r="B108" s="21">
        <f>IF(Introduction!$J$20="ON", ROUND(B8,0), ROUND(B8,2))</f>
        <v>0</v>
      </c>
      <c r="C108" s="21">
        <f>IF(Introduction!$J$20="ON", ROUND(C8,0), ROUND(C8,2))</f>
        <v>0</v>
      </c>
      <c r="D108" s="21">
        <f>IF(Introduction!$J$20="ON", ROUND(D8,0), ROUND(D8,2))</f>
        <v>0</v>
      </c>
      <c r="E108" s="21">
        <f>IF(Introduction!$J$20="ON", ROUND(E8,0), ROUND(E8,2))</f>
        <v>0</v>
      </c>
      <c r="F108" s="21">
        <f>IF(Introduction!$J$20="ON", ROUND(F8,0), ROUND(F8,2))</f>
        <v>0</v>
      </c>
      <c r="G108" s="21">
        <f>IF(Introduction!$J$20="ON", ROUND(G8,0), ROUND(G8,2))</f>
        <v>0</v>
      </c>
      <c r="H108" s="19">
        <f t="shared" si="3"/>
        <v>0</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row>
    <row r="109" spans="1:81" ht="21" customHeight="1">
      <c r="A109" s="11" t="s">
        <v>17</v>
      </c>
      <c r="B109" s="21">
        <f>IF(Introduction!$J$20="ON", ROUND(B9,0), ROUND(B9,2))</f>
        <v>0</v>
      </c>
      <c r="C109" s="21">
        <f>IF(Introduction!$J$20="ON", ROUND(C9,0), ROUND(C9,2))</f>
        <v>0</v>
      </c>
      <c r="D109" s="21">
        <f>IF(Introduction!$J$20="ON", ROUND(D9,0), ROUND(D9,2))</f>
        <v>0</v>
      </c>
      <c r="E109" s="21">
        <f>IF(Introduction!$J$20="ON", ROUND(E9,0), ROUND(E9,2))</f>
        <v>0</v>
      </c>
      <c r="F109" s="21">
        <f>IF(Introduction!$J$20="ON", ROUND(F9,0), ROUND(F9,2))</f>
        <v>0</v>
      </c>
      <c r="G109" s="21">
        <f>IF(Introduction!$J$20="ON", ROUND(G9,0), ROUND(G9,2))</f>
        <v>0</v>
      </c>
      <c r="H109" s="19">
        <f t="shared" si="3"/>
        <v>0</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row>
    <row r="110" spans="1:81" ht="21" customHeight="1">
      <c r="A110" s="11" t="s">
        <v>18</v>
      </c>
      <c r="B110" s="21">
        <f>IF(Introduction!$J$20="ON", ROUND(B10,0), ROUND(B10,2))</f>
        <v>0</v>
      </c>
      <c r="C110" s="21">
        <f>IF(Introduction!$J$20="ON", ROUND(C10,0), ROUND(C10,2))</f>
        <v>0</v>
      </c>
      <c r="D110" s="21">
        <f>IF(Introduction!$J$20="ON", ROUND(D10,0), ROUND(D10,2))</f>
        <v>0</v>
      </c>
      <c r="E110" s="21">
        <f>IF(Introduction!$J$20="ON", ROUND(E10,0), ROUND(E10,2))</f>
        <v>0</v>
      </c>
      <c r="F110" s="21">
        <f>IF(Introduction!$J$20="ON", ROUND(F10,0), ROUND(F10,2))</f>
        <v>0</v>
      </c>
      <c r="G110" s="21">
        <f>IF(Introduction!$J$20="ON", ROUND(G10,0), ROUND(G10,2))</f>
        <v>0</v>
      </c>
      <c r="H110" s="19">
        <f t="shared" si="3"/>
        <v>0</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row>
    <row r="111" spans="1:81" ht="21" customHeight="1">
      <c r="A111" s="11" t="s">
        <v>19</v>
      </c>
      <c r="B111" s="21">
        <f>IF(Introduction!$J$20="ON", ROUND(B11,0), ROUND(B11,2))</f>
        <v>0</v>
      </c>
      <c r="C111" s="21">
        <f>IF(Introduction!$J$20="ON", ROUND(C11,0), ROUND(C11,2))</f>
        <v>0</v>
      </c>
      <c r="D111" s="21">
        <f>IF(Introduction!$J$20="ON", ROUND(D11,0), ROUND(D11,2))</f>
        <v>0</v>
      </c>
      <c r="E111" s="21">
        <f>IF(Introduction!$J$20="ON", ROUND(E11,0), ROUND(E11,2))</f>
        <v>0</v>
      </c>
      <c r="F111" s="21">
        <f>IF(Introduction!$J$20="ON", ROUND(F11,0), ROUND(F11,2))</f>
        <v>0</v>
      </c>
      <c r="G111" s="21">
        <f>IF(Introduction!$J$20="ON", ROUND(G11,0), ROUND(G11,2))</f>
        <v>0</v>
      </c>
      <c r="H111" s="19">
        <f t="shared" si="3"/>
        <v>0</v>
      </c>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row>
    <row r="112" spans="1:81" ht="21" customHeight="1">
      <c r="A112" s="11" t="s">
        <v>20</v>
      </c>
      <c r="B112" s="21">
        <f>IF(Introduction!$J$20="ON", ROUND(B12,0), ROUND(B12,2))</f>
        <v>0</v>
      </c>
      <c r="C112" s="21">
        <f>IF(Introduction!$J$20="ON", ROUND(C12,0), ROUND(C12,2))</f>
        <v>0</v>
      </c>
      <c r="D112" s="21">
        <f>IF(Introduction!$J$20="ON", ROUND(D12,0), ROUND(D12,2))</f>
        <v>0</v>
      </c>
      <c r="E112" s="21">
        <f>IF(Introduction!$J$20="ON", ROUND(E12,0), ROUND(E12,2))</f>
        <v>0</v>
      </c>
      <c r="F112" s="21">
        <f>IF(Introduction!$J$20="ON", ROUND(F12,0), ROUND(F12,2))</f>
        <v>0</v>
      </c>
      <c r="G112" s="21">
        <f>IF(Introduction!$J$20="ON", ROUND(G12,0), ROUND(G12,2))</f>
        <v>0</v>
      </c>
      <c r="H112" s="19">
        <f t="shared" si="3"/>
        <v>0</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row>
    <row r="113" spans="1:81" ht="21" customHeight="1">
      <c r="A113" s="12" t="s">
        <v>21</v>
      </c>
      <c r="B113" s="19">
        <f t="shared" ref="B113:H113" si="4">SUM(B105:B112)</f>
        <v>0</v>
      </c>
      <c r="C113" s="19">
        <f t="shared" si="4"/>
        <v>0</v>
      </c>
      <c r="D113" s="19">
        <f t="shared" si="4"/>
        <v>0</v>
      </c>
      <c r="E113" s="19">
        <f t="shared" si="4"/>
        <v>0</v>
      </c>
      <c r="F113" s="19">
        <f t="shared" si="4"/>
        <v>0</v>
      </c>
      <c r="G113" s="19">
        <f t="shared" si="4"/>
        <v>0</v>
      </c>
      <c r="H113" s="19">
        <f t="shared" si="4"/>
        <v>0</v>
      </c>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row>
    <row r="114" spans="1:81" ht="21" customHeight="1">
      <c r="A114" s="11" t="s">
        <v>22</v>
      </c>
      <c r="B114" s="21">
        <f>IF(Introduction!$J$20="ON", ROUND(B14,0), ROUND(B14,2))</f>
        <v>0</v>
      </c>
      <c r="C114" s="21">
        <f>IF(Introduction!$J$20="ON", ROUND(C14,0), ROUND(C14,2))</f>
        <v>0</v>
      </c>
      <c r="D114" s="21">
        <f>IF(Introduction!$J$20="ON", ROUND(D14,0), ROUND(D14,2))</f>
        <v>0</v>
      </c>
      <c r="E114" s="21">
        <f>IF(Introduction!$J$20="ON", ROUND(E14,0), ROUND(E14,2))</f>
        <v>0</v>
      </c>
      <c r="F114" s="21">
        <f>IF(Introduction!$J$20="ON", ROUND(F14,0), ROUND(F14,2))</f>
        <v>0</v>
      </c>
      <c r="G114" s="21">
        <f>IF(Introduction!$J$20="ON", ROUND(G14,0), ROUND(G14,2))</f>
        <v>0</v>
      </c>
      <c r="H114" s="19">
        <f>SUM(B114:G114)</f>
        <v>0</v>
      </c>
      <c r="I114" s="458"/>
      <c r="J114" s="459"/>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row>
    <row r="115" spans="1:81" ht="21" customHeight="1">
      <c r="A115" s="12" t="s">
        <v>23</v>
      </c>
      <c r="B115" s="19">
        <f t="shared" ref="B115:H115" si="5">B113+B114</f>
        <v>0</v>
      </c>
      <c r="C115" s="19">
        <f t="shared" si="5"/>
        <v>0</v>
      </c>
      <c r="D115" s="19">
        <f t="shared" si="5"/>
        <v>0</v>
      </c>
      <c r="E115" s="19">
        <f t="shared" si="5"/>
        <v>0</v>
      </c>
      <c r="F115" s="19">
        <f t="shared" si="5"/>
        <v>0</v>
      </c>
      <c r="G115" s="19">
        <f t="shared" si="5"/>
        <v>0</v>
      </c>
      <c r="H115" s="19">
        <f t="shared" si="5"/>
        <v>0</v>
      </c>
      <c r="I115" s="458"/>
      <c r="J115" s="459"/>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row>
    <row r="116" spans="1:81" ht="21" customHeight="1">
      <c r="A116" s="11" t="s">
        <v>24</v>
      </c>
      <c r="B116" s="65">
        <f t="shared" ref="B116:G116" si="6">B115-B117</f>
        <v>0</v>
      </c>
      <c r="C116" s="65" t="e">
        <f t="shared" si="6"/>
        <v>#N/A</v>
      </c>
      <c r="D116" s="65">
        <f t="shared" si="6"/>
        <v>0</v>
      </c>
      <c r="E116" s="65">
        <f t="shared" si="6"/>
        <v>0</v>
      </c>
      <c r="F116" s="65">
        <f t="shared" si="6"/>
        <v>0</v>
      </c>
      <c r="G116" s="65">
        <f t="shared" si="6"/>
        <v>0</v>
      </c>
      <c r="H116" s="19" t="e">
        <f>SUM(B116:G116)</f>
        <v>#N/A</v>
      </c>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row>
    <row r="117" spans="1:81" ht="21" customHeight="1">
      <c r="A117" s="12" t="s">
        <v>25</v>
      </c>
      <c r="B117" s="66">
        <f>IF(Introduction!$J$20="ON", ROUND(B17,0), ROUND(B17,2))</f>
        <v>0</v>
      </c>
      <c r="C117" s="66" t="e">
        <f>IF(Introduction!$J$20="ON", ROUND(C17,0), ROUND(C17,2))</f>
        <v>#N/A</v>
      </c>
      <c r="D117" s="66">
        <f>IF(Introduction!$J$20="ON", ROUND(D17,0), ROUND(D17,2))</f>
        <v>0</v>
      </c>
      <c r="E117" s="66">
        <f>IF(Introduction!$J$20="ON", ROUND(E17,0), ROUND(E17,2))</f>
        <v>0</v>
      </c>
      <c r="F117" s="66">
        <f>IF(Introduction!$J$20="ON", ROUND(F17,0), ROUND(F17,2))</f>
        <v>0</v>
      </c>
      <c r="G117" s="66">
        <f>IF(Introduction!$J$20="ON", ROUND(G17,0), ROUND(G17,2))</f>
        <v>0</v>
      </c>
      <c r="H117" s="19" t="e">
        <f>SUM(B117:G117)</f>
        <v>#N/A</v>
      </c>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row>
    <row r="118" spans="1:81" ht="3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row>
    <row r="119" spans="1:81" ht="34.5" customHeight="1">
      <c r="A119" s="456" t="str">
        <f>IF(H113=SUM(B5:G12),"","Values have been rounded to the nearest dollar.")</f>
        <v/>
      </c>
      <c r="B119" s="457"/>
      <c r="C119" s="457"/>
      <c r="D119" s="457"/>
      <c r="E119" s="457"/>
      <c r="F119" s="457"/>
      <c r="G119" s="457"/>
      <c r="H119" s="457"/>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row>
    <row r="120" spans="1:81">
      <c r="A120" s="2" t="s">
        <v>30</v>
      </c>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row>
    <row r="121" spans="1:81">
      <c r="A121" s="2" t="s">
        <v>4</v>
      </c>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row>
    <row r="122" spans="1:8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row>
    <row r="123" spans="1:8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row>
    <row r="124" spans="1:8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row>
    <row r="125" spans="1:81">
      <c r="A125" s="2"/>
      <c r="B125" s="2"/>
      <c r="C125" s="68" t="e">
        <f>IF('Instructions-DataEntry'!$C$103=0,ROUNDDOWN($C$15/2,0),IF($C$15&lt;50000,$C$115,ROUNDDOWN($C$15/2,0)+('Instructions-DataEntry'!$C$103/8)))</f>
        <v>#N/A</v>
      </c>
      <c r="D125" s="2" t="s">
        <v>848</v>
      </c>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row>
    <row r="126" spans="1:81">
      <c r="A126" s="2"/>
      <c r="B126" s="2"/>
      <c r="C126" s="67" t="e">
        <f>IF('Instructions-DataEntry'!$C$103=0,ROUNDDOWN($C$15/2,2),IF($C$15&lt;50000,$C$115,ROUNDDOWN($C$15/2,2)+('Instructions-DataEntry'!$C$103/8)))</f>
        <v>#N/A</v>
      </c>
      <c r="D126" s="2" t="s">
        <v>849</v>
      </c>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row>
    <row r="127" spans="1:8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row>
    <row r="128" spans="1:8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row>
    <row r="129" spans="1:8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row>
    <row r="130" spans="1:8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row>
    <row r="131" spans="1:8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row>
    <row r="132" spans="1:8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row>
    <row r="133" spans="1:8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row>
    <row r="134" spans="1:8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row>
    <row r="135" spans="1:8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row>
    <row r="136" spans="1:8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row>
    <row r="137" spans="1:8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row>
    <row r="138" spans="1:8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row>
    <row r="139" spans="1:8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row>
    <row r="140" spans="1:8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row>
    <row r="141" spans="1:8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row>
    <row r="142" spans="1:8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row>
    <row r="143" spans="1:8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row>
    <row r="144" spans="1:8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row>
    <row r="145" spans="1:8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row>
    <row r="146" spans="1:8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row>
    <row r="147" spans="1:8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A119:H119"/>
    <mergeCell ref="I114:J114"/>
    <mergeCell ref="I115:J115"/>
    <mergeCell ref="F2:G2"/>
    <mergeCell ref="A18:H18"/>
    <mergeCell ref="A19:B19"/>
    <mergeCell ref="B20:C21"/>
    <mergeCell ref="G21:I21"/>
    <mergeCell ref="I14:J14"/>
    <mergeCell ref="I15:J15"/>
    <mergeCell ref="C19:H19"/>
    <mergeCell ref="I10:J10"/>
  </mergeCells>
  <dataValidations count="3">
    <dataValidation type="list" showInputMessage="1" showErrorMessage="1" errorTitle="Yes or No" error="Please select either Yes or No." sqref="H2" xr:uid="{00000000-0002-0000-0400-000000000000}">
      <formula1>$A$120:$A$121</formula1>
    </dataValidation>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400-000001000000}">
      <formula1>-25000000</formula1>
      <formula2>25000000</formula2>
    </dataValidation>
    <dataValidation type="decimal" allowBlank="1" showInputMessage="1" showErrorMessage="1" errorTitle="Federal Share" error="The federal share must not exceed the total expenditures for this column nor may it be less than zero." sqref="B17:G17" xr:uid="{00000000-0002-0000-0400-000003000000}">
      <formula1>0</formula1>
      <formula2>B15</formula2>
    </dataValidation>
  </dataValidations>
  <hyperlinks>
    <hyperlink ref="A19:B19" location="ErrorChkQ2!A1" display="Click here to continue" xr:uid="{00000000-0004-0000-0400-000000000000}"/>
    <hyperlink ref="A21" location="NavigationSheet!A1" display="Select a different Quarter." xr:uid="{00000000-0004-0000-0400-000001000000}"/>
    <hyperlink ref="G21:I21" location="'Instructions-DataEntry'!A1" display="Go to data entry page." xr:uid="{00000000-0004-0000-0400-000002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6" id="{C54AA31B-84AE-4E68-BEC5-8DC047F41F6E}">
            <xm:f>Introduction!$J$20="ON"</xm:f>
            <x14:dxf>
              <numFmt numFmtId="6" formatCode="#,##0_);[Red]\(#,##0\)"/>
            </x14:dxf>
          </x14:cfRule>
          <xm:sqref>B105:H117</xm:sqref>
        </x14:conditionalFormatting>
        <x14:conditionalFormatting xmlns:xm="http://schemas.microsoft.com/office/excel/2006/main">
          <x14:cfRule type="expression" priority="7" id="{F73B56DF-ACAF-453F-8DC0-9E8DEFE60179}">
            <xm:f>Introduction!$J$20="ON"</xm:f>
            <x14:dxf>
              <numFmt numFmtId="6" formatCode="#,##0_);[Red]\(#,##0\)"/>
            </x14:dxf>
          </x14:cfRule>
          <xm:sqref>B5:H14</xm:sqref>
        </x14:conditionalFormatting>
        <x14:conditionalFormatting xmlns:xm="http://schemas.microsoft.com/office/excel/2006/main">
          <x14:cfRule type="expression" priority="2" id="{4F48039A-D8EE-487B-83D4-A7DA81FDFF14}">
            <xm:f>Introduction!$J$20="ON"</xm:f>
            <x14:dxf>
              <numFmt numFmtId="6" formatCode="#,##0_);[Red]\(#,##0\)"/>
            </x14:dxf>
          </x14:cfRule>
          <xm:sqref>B15:H17</xm:sqref>
        </x14:conditionalFormatting>
        <x14:conditionalFormatting xmlns:xm="http://schemas.microsoft.com/office/excel/2006/main">
          <x14:cfRule type="expression" priority="1" id="{87174FB0-EBE2-4D9C-AFAA-D37873746563}">
            <xm:f>Introduction!$J$20="ON"</xm:f>
            <x14:dxf>
              <numFmt numFmtId="10" formatCode="&quot;$&quot;#,##0_);[Red]\(&quot;$&quot;#,##0\)"/>
            </x14:dxf>
          </x14:cfRule>
          <xm:sqref>I15:J15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dimension ref="A1:CC500"/>
  <sheetViews>
    <sheetView showGridLines="0" showRowColHeaders="0" showZeros="0" workbookViewId="0"/>
  </sheetViews>
  <sheetFormatPr defaultRowHeight="15"/>
  <cols>
    <col min="1" max="1" width="29.85546875" customWidth="1"/>
    <col min="2" max="8" width="13.42578125" customWidth="1"/>
    <col min="9" max="10" width="14.28515625" customWidth="1"/>
    <col min="11" max="11" width="10.7109375" customWidth="1"/>
    <col min="12" max="81" width="14.28515625" customWidth="1"/>
  </cols>
  <sheetData>
    <row r="1" spans="1:81" ht="21" customHeight="1" thickBot="1">
      <c r="A1" s="13" t="e">
        <f>'Instructions-DataEntry'!E2</f>
        <v>#N/A</v>
      </c>
      <c r="B1" s="1"/>
      <c r="C1" s="1"/>
      <c r="D1" s="1"/>
      <c r="E1" s="14" t="s">
        <v>0</v>
      </c>
      <c r="F1" s="95">
        <f>'Set-Up'!B15</f>
        <v>44652</v>
      </c>
      <c r="G1" s="15" t="s">
        <v>1</v>
      </c>
      <c r="H1" s="96">
        <f>'Set-Up'!B16</f>
        <v>44742</v>
      </c>
      <c r="I1" s="101" t="str">
        <f ca="1">IF($AB$9&gt;-0.01,"",IF($AC$2=TRUE,"This report appears to be past due!",""))</f>
        <v/>
      </c>
      <c r="J1" s="2"/>
      <c r="K1" s="2"/>
      <c r="L1" s="2"/>
      <c r="M1" s="2"/>
      <c r="N1" s="2"/>
      <c r="O1" s="2"/>
      <c r="P1" s="2"/>
      <c r="Q1" s="2"/>
      <c r="R1" s="2"/>
      <c r="S1" s="2"/>
      <c r="T1" s="2"/>
      <c r="U1" s="2"/>
      <c r="V1" s="2"/>
      <c r="W1" s="2"/>
      <c r="X1" s="2"/>
      <c r="Y1" s="2"/>
      <c r="Z1" s="2"/>
      <c r="AA1" s="32" t="s">
        <v>1019</v>
      </c>
      <c r="AB1" s="32" t="s">
        <v>1020</v>
      </c>
      <c r="AC1" s="76" t="s">
        <v>1021</v>
      </c>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ht="21" customHeight="1" thickBot="1">
      <c r="A2" s="3" t="s">
        <v>2</v>
      </c>
      <c r="B2" s="4"/>
      <c r="C2" s="4"/>
      <c r="D2" s="4"/>
      <c r="E2" s="4"/>
      <c r="F2" s="460" t="s">
        <v>3</v>
      </c>
      <c r="G2" s="461"/>
      <c r="H2" s="16" t="s">
        <v>4</v>
      </c>
      <c r="I2" s="102" t="str">
        <f ca="1">IF($AB$9&gt;-0.01,"",IF($AC$2=TRUE,"Unless you have arranged for an extention,",""))</f>
        <v/>
      </c>
      <c r="J2" s="2"/>
      <c r="K2" s="2"/>
      <c r="L2" s="2"/>
      <c r="M2" s="2"/>
      <c r="N2" s="2"/>
      <c r="O2" s="2"/>
      <c r="P2" s="2"/>
      <c r="Q2" s="2"/>
      <c r="R2" s="2"/>
      <c r="S2" s="2"/>
      <c r="T2" s="2"/>
      <c r="U2" s="2"/>
      <c r="V2" s="2"/>
      <c r="W2" s="2"/>
      <c r="X2" s="2"/>
      <c r="Y2" s="2"/>
      <c r="Z2" s="2"/>
      <c r="AA2" t="b">
        <f>AND(H15=0,H115=0)</f>
        <v>1</v>
      </c>
      <c r="AB2" t="b">
        <f>AND(H2="Yes",G102="(Revised)")</f>
        <v>0</v>
      </c>
      <c r="AC2" s="25" t="b">
        <f ca="1">AND(AA2=TRUE,AB2=FALSE,AB9&lt;0)</f>
        <v>0</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ht="21" customHeight="1" thickBot="1">
      <c r="A3" s="6" t="s">
        <v>5</v>
      </c>
      <c r="B3" s="7"/>
      <c r="C3" s="7"/>
      <c r="D3" s="7"/>
      <c r="E3" s="7"/>
      <c r="F3" s="7"/>
      <c r="G3" s="7"/>
      <c r="H3" s="8"/>
      <c r="I3" s="103" t="str">
        <f ca="1">IF($AB$9&gt;-0.01,"",IF($AC$2=TRUE,"the 1st Qtr Rpt was due on:",""))</f>
        <v/>
      </c>
      <c r="J3" s="2"/>
      <c r="K3" s="2"/>
      <c r="L3" s="2"/>
      <c r="M3" s="2"/>
      <c r="N3" s="2"/>
      <c r="O3" s="2"/>
      <c r="P3" s="2"/>
      <c r="Q3" s="2"/>
      <c r="R3" s="2"/>
      <c r="S3" s="2"/>
      <c r="T3" s="2"/>
      <c r="U3" s="2"/>
      <c r="V3" s="2"/>
      <c r="W3" s="2"/>
      <c r="X3" s="2"/>
      <c r="Y3" s="2"/>
      <c r="Z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1" ht="21" customHeight="1" thickBot="1">
      <c r="A4" s="9" t="s">
        <v>6</v>
      </c>
      <c r="B4" s="9" t="s">
        <v>7</v>
      </c>
      <c r="C4" s="9" t="s">
        <v>8</v>
      </c>
      <c r="D4" s="9" t="s">
        <v>9</v>
      </c>
      <c r="E4" s="9" t="str">
        <f>IF(Introduction!J31="VA","4.VMRC LE"," 4.NAVAIDS")</f>
        <v xml:space="preserve"> 4.NAVAIDS</v>
      </c>
      <c r="F4" s="9" t="s">
        <v>10</v>
      </c>
      <c r="G4" s="9" t="s">
        <v>11</v>
      </c>
      <c r="H4" s="9" t="s">
        <v>12</v>
      </c>
      <c r="I4" s="104" t="str">
        <f ca="1">IF($AB$9&gt;-0.01,"",IF($AC$2=TRUE,$AB$8,""))</f>
        <v/>
      </c>
      <c r="J4" s="2"/>
      <c r="K4" s="2"/>
      <c r="L4" s="2"/>
      <c r="M4" s="2"/>
      <c r="N4" s="2"/>
      <c r="O4" s="2"/>
      <c r="P4" s="2"/>
      <c r="Q4" s="2"/>
      <c r="R4" s="2"/>
      <c r="S4" s="2"/>
      <c r="T4" s="2"/>
      <c r="U4" s="2"/>
      <c r="V4" s="2"/>
      <c r="W4" s="2"/>
      <c r="X4" s="2"/>
      <c r="Y4" s="2"/>
      <c r="Z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1" ht="21" customHeight="1">
      <c r="A5" s="10" t="s">
        <v>13</v>
      </c>
      <c r="B5" s="20"/>
      <c r="C5" s="20"/>
      <c r="D5" s="20"/>
      <c r="E5" s="20"/>
      <c r="F5" s="20"/>
      <c r="G5" s="20"/>
      <c r="H5" s="17">
        <f t="shared" ref="H5:H17" si="0">H105</f>
        <v>0</v>
      </c>
      <c r="I5" s="2"/>
      <c r="J5" s="2"/>
      <c r="K5" s="2"/>
      <c r="L5" s="2"/>
      <c r="M5" s="2"/>
      <c r="N5" s="2"/>
      <c r="O5" s="2"/>
      <c r="P5" s="2"/>
      <c r="Q5" s="2"/>
      <c r="R5" s="2"/>
      <c r="S5" s="2"/>
      <c r="T5" s="2"/>
      <c r="U5" s="2"/>
      <c r="V5" s="2"/>
      <c r="W5" s="2"/>
      <c r="X5" s="2"/>
      <c r="Y5" s="2"/>
      <c r="Z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row>
    <row r="6" spans="1:81" ht="21" customHeight="1">
      <c r="A6" s="11" t="s">
        <v>14</v>
      </c>
      <c r="B6" s="21"/>
      <c r="C6" s="21"/>
      <c r="D6" s="21"/>
      <c r="E6" s="21"/>
      <c r="F6" s="21"/>
      <c r="G6" s="21"/>
      <c r="H6" s="19">
        <f t="shared" si="0"/>
        <v>0</v>
      </c>
      <c r="I6" s="2"/>
      <c r="J6" s="2"/>
      <c r="K6" s="2"/>
      <c r="L6" s="2"/>
      <c r="M6" s="2"/>
      <c r="N6" s="2"/>
      <c r="O6" s="2"/>
      <c r="P6" s="2"/>
      <c r="Q6" s="2"/>
      <c r="R6" s="2"/>
      <c r="S6" s="2"/>
      <c r="T6" s="2"/>
      <c r="U6" s="2"/>
      <c r="V6" s="2"/>
      <c r="W6" s="2"/>
      <c r="X6" s="2"/>
      <c r="Y6" s="2"/>
      <c r="Z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1" ht="21" customHeight="1">
      <c r="A7" s="11" t="s">
        <v>15</v>
      </c>
      <c r="B7" s="21"/>
      <c r="C7" s="21"/>
      <c r="D7" s="21"/>
      <c r="E7" s="21"/>
      <c r="F7" s="21"/>
      <c r="G7" s="21"/>
      <c r="H7" s="19">
        <f t="shared" si="0"/>
        <v>0</v>
      </c>
      <c r="I7" s="2"/>
      <c r="J7" s="2"/>
      <c r="K7" s="2"/>
      <c r="L7" s="2"/>
      <c r="M7" s="2"/>
      <c r="N7" s="2"/>
      <c r="O7" s="2"/>
      <c r="P7" s="2"/>
      <c r="Q7" s="2"/>
      <c r="R7" s="2"/>
      <c r="S7" s="2"/>
      <c r="T7" s="2"/>
      <c r="U7" s="2"/>
      <c r="V7" s="2"/>
      <c r="W7" s="2"/>
      <c r="X7" s="2"/>
      <c r="Y7" s="2"/>
      <c r="Z7" s="2"/>
      <c r="AA7" s="99" t="s">
        <v>1022</v>
      </c>
      <c r="AB7" s="79">
        <f ca="1">TODAY()</f>
        <v>44580</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1" ht="21" customHeight="1">
      <c r="A8" s="11" t="s">
        <v>16</v>
      </c>
      <c r="B8" s="21"/>
      <c r="C8" s="21"/>
      <c r="D8" s="21"/>
      <c r="E8" s="21"/>
      <c r="F8" s="21"/>
      <c r="G8" s="21"/>
      <c r="H8" s="19">
        <f t="shared" si="0"/>
        <v>0</v>
      </c>
      <c r="I8" s="2"/>
      <c r="J8" s="2"/>
      <c r="K8" s="2"/>
      <c r="L8" s="2"/>
      <c r="M8" s="2"/>
      <c r="N8" s="2"/>
      <c r="O8" s="2"/>
      <c r="P8" s="2"/>
      <c r="Q8" s="2"/>
      <c r="R8" s="2"/>
      <c r="S8" s="2"/>
      <c r="T8" s="2"/>
      <c r="U8" s="2"/>
      <c r="V8" s="2"/>
      <c r="W8" s="2"/>
      <c r="X8" s="2"/>
      <c r="Y8" s="2"/>
      <c r="Z8" s="2"/>
      <c r="AA8" s="99" t="s">
        <v>1023</v>
      </c>
      <c r="AB8" s="79">
        <f>'Set-Up'!D5</f>
        <v>44591</v>
      </c>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1" ht="21" customHeight="1">
      <c r="A9" s="11" t="s">
        <v>17</v>
      </c>
      <c r="B9" s="21"/>
      <c r="C9" s="21"/>
      <c r="D9" s="21"/>
      <c r="E9" s="21"/>
      <c r="F9" s="21"/>
      <c r="G9" s="21"/>
      <c r="H9" s="19">
        <f t="shared" si="0"/>
        <v>0</v>
      </c>
      <c r="I9" s="2"/>
      <c r="J9" s="2"/>
      <c r="K9" s="2"/>
      <c r="L9" s="2"/>
      <c r="M9" s="2"/>
      <c r="N9" s="2"/>
      <c r="O9" s="2"/>
      <c r="P9" s="2"/>
      <c r="Q9" s="2"/>
      <c r="R9" s="2"/>
      <c r="S9" s="2"/>
      <c r="T9" s="2"/>
      <c r="U9" s="2"/>
      <c r="V9" s="2"/>
      <c r="W9" s="2"/>
      <c r="X9" s="2"/>
      <c r="Y9" s="2"/>
      <c r="Z9" s="2"/>
      <c r="AA9" s="99" t="s">
        <v>1024</v>
      </c>
      <c r="AB9" s="100">
        <f ca="1">AB8-AB7</f>
        <v>11</v>
      </c>
      <c r="AC9" s="32" t="s">
        <v>1025</v>
      </c>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row>
    <row r="10" spans="1:81" ht="21" customHeight="1">
      <c r="A10" s="11" t="s">
        <v>18</v>
      </c>
      <c r="B10" s="21"/>
      <c r="C10" s="21"/>
      <c r="D10" s="21"/>
      <c r="E10" s="21"/>
      <c r="F10" s="21"/>
      <c r="G10" s="21"/>
      <c r="H10" s="19">
        <f t="shared" si="0"/>
        <v>0</v>
      </c>
      <c r="I10" s="472" t="s">
        <v>1026</v>
      </c>
      <c r="J10" s="47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row>
    <row r="11" spans="1:81" ht="21" customHeight="1">
      <c r="A11" s="11" t="s">
        <v>19</v>
      </c>
      <c r="B11" s="21"/>
      <c r="C11" s="21"/>
      <c r="D11" s="21"/>
      <c r="E11" s="21"/>
      <c r="F11" s="21"/>
      <c r="G11" s="21"/>
      <c r="H11" s="19">
        <f t="shared" si="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row>
    <row r="12" spans="1:81" ht="21" customHeight="1">
      <c r="A12" s="11" t="s">
        <v>20</v>
      </c>
      <c r="B12" s="21"/>
      <c r="C12" s="21"/>
      <c r="D12" s="21"/>
      <c r="E12" s="21"/>
      <c r="F12" s="21"/>
      <c r="G12" s="21"/>
      <c r="H12" s="19">
        <f t="shared" si="0"/>
        <v>0</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row>
    <row r="13" spans="1:81" ht="21" customHeight="1">
      <c r="A13" s="12" t="s">
        <v>21</v>
      </c>
      <c r="B13" s="19">
        <f t="shared" ref="B13:G13" si="1">B113</f>
        <v>0</v>
      </c>
      <c r="C13" s="19">
        <f t="shared" si="1"/>
        <v>0</v>
      </c>
      <c r="D13" s="19">
        <f t="shared" si="1"/>
        <v>0</v>
      </c>
      <c r="E13" s="19">
        <f t="shared" si="1"/>
        <v>0</v>
      </c>
      <c r="F13" s="19">
        <f t="shared" si="1"/>
        <v>0</v>
      </c>
      <c r="G13" s="19">
        <f t="shared" si="1"/>
        <v>0</v>
      </c>
      <c r="H13" s="19">
        <f t="shared" si="0"/>
        <v>0</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row>
    <row r="14" spans="1:81" ht="21" customHeight="1">
      <c r="A14" s="11" t="s">
        <v>22</v>
      </c>
      <c r="B14" s="21"/>
      <c r="C14" s="21"/>
      <c r="D14" s="21"/>
      <c r="E14" s="21"/>
      <c r="F14" s="21"/>
      <c r="G14" s="21"/>
      <c r="H14" s="19">
        <f t="shared" si="0"/>
        <v>0</v>
      </c>
      <c r="I14" s="468" t="e">
        <f>IF(ErrorChkFinal!J38=0,"Fed Funds Exhausted","Fed Funds Available")</f>
        <v>#VALUE!</v>
      </c>
      <c r="J14" s="469"/>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row>
    <row r="15" spans="1:81" ht="21" customHeight="1">
      <c r="A15" s="12" t="s">
        <v>23</v>
      </c>
      <c r="B15" s="19">
        <f t="shared" ref="B15:G16" si="2">B115</f>
        <v>0</v>
      </c>
      <c r="C15" s="19">
        <f t="shared" si="2"/>
        <v>0</v>
      </c>
      <c r="D15" s="19">
        <f t="shared" si="2"/>
        <v>0</v>
      </c>
      <c r="E15" s="19">
        <f t="shared" si="2"/>
        <v>0</v>
      </c>
      <c r="F15" s="19">
        <f t="shared" si="2"/>
        <v>0</v>
      </c>
      <c r="G15" s="19">
        <f t="shared" si="2"/>
        <v>0</v>
      </c>
      <c r="H15" s="19">
        <f t="shared" si="0"/>
        <v>0</v>
      </c>
      <c r="I15" s="470" t="e">
        <f>IF(I14="Fed Funds Exhausted",0,ErrorChkFinal!$J$38)</f>
        <v>#VALUE!</v>
      </c>
      <c r="J15" s="47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21" customHeight="1">
      <c r="A16" s="12" t="s">
        <v>24</v>
      </c>
      <c r="B16" s="19">
        <f t="shared" si="2"/>
        <v>0</v>
      </c>
      <c r="C16" s="19" t="e">
        <f t="shared" si="2"/>
        <v>#N/A</v>
      </c>
      <c r="D16" s="19">
        <f t="shared" si="2"/>
        <v>0</v>
      </c>
      <c r="E16" s="19">
        <f t="shared" si="2"/>
        <v>0</v>
      </c>
      <c r="F16" s="19">
        <f t="shared" si="2"/>
        <v>0</v>
      </c>
      <c r="G16" s="19">
        <f t="shared" si="2"/>
        <v>0</v>
      </c>
      <c r="H16" s="19" t="e">
        <f t="shared" si="0"/>
        <v>#N/A</v>
      </c>
      <c r="I16" s="430"/>
      <c r="J16" s="430"/>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1:81" ht="21" customHeight="1">
      <c r="A17" s="11" t="s">
        <v>25</v>
      </c>
      <c r="B17" s="21">
        <f>IF(Introduction!$J$20="ON",ROUNDDOWN(B15/2,0),ROUNDDOWN(B15/2,2))</f>
        <v>0</v>
      </c>
      <c r="C17" s="21" t="e">
        <f>IF(Introduction!$J$20="ON",C125,C126)</f>
        <v>#N/A</v>
      </c>
      <c r="D17" s="21">
        <f>IF(Introduction!$J$20="ON",ROUNDDOWN(D15/2,0),ROUNDDOWN(D15/2,2))</f>
        <v>0</v>
      </c>
      <c r="E17" s="21">
        <f>IF(Introduction!$J$20="ON",ROUNDDOWN(E15/2,0),ROUNDDOWN(E15/2,2))</f>
        <v>0</v>
      </c>
      <c r="F17" s="21">
        <f>IF(Introduction!$J$20="ON",ROUNDDOWN(F15/2,0),ROUNDDOWN(F15/2,2))</f>
        <v>0</v>
      </c>
      <c r="G17" s="21">
        <f>IF(Introduction!$J$20="ON",ROUNDDOWN(G15/2,0),ROUNDDOWN(G15/2,2))</f>
        <v>0</v>
      </c>
      <c r="H17" s="18" t="e">
        <f t="shared" si="0"/>
        <v>#N/A</v>
      </c>
      <c r="I17" s="431" t="e">
        <f>IF(I15&lt;0,"WARNING:  Federal share exceeds authorized amount.","")</f>
        <v>#VALUE!</v>
      </c>
      <c r="J17" s="430"/>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1:81" ht="37.5" customHeight="1">
      <c r="A18" s="475" t="str">
        <f>IF(H113=SUM(B5:G12),"","Your expenditures were not entered in whole dollars.  All values have been automatically rounded for you and the figures displayed above will be used on your SF-425")</f>
        <v/>
      </c>
      <c r="B18" s="476"/>
      <c r="C18" s="476"/>
      <c r="D18" s="476"/>
      <c r="E18" s="476"/>
      <c r="F18" s="476"/>
      <c r="G18" s="476"/>
      <c r="H18" s="476"/>
      <c r="I18" s="432" t="e">
        <f>IF(H17&gt;H15,"Exceeds total outlays!",0)</f>
        <v>#N/A</v>
      </c>
      <c r="J18" s="430"/>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1:81" ht="30.75" customHeight="1">
      <c r="A19" s="464" t="s">
        <v>666</v>
      </c>
      <c r="B19" s="464"/>
      <c r="C19" s="456" t="s">
        <v>1254</v>
      </c>
      <c r="D19" s="457"/>
      <c r="E19" s="457"/>
      <c r="F19" s="457"/>
      <c r="G19" s="457"/>
      <c r="H19" s="45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1:81" ht="12.75" customHeight="1">
      <c r="A20" s="2"/>
      <c r="B20" s="477" t="s">
        <v>32</v>
      </c>
      <c r="C20" s="478"/>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1:81" ht="19.5" customHeight="1">
      <c r="A21" s="22" t="s">
        <v>27</v>
      </c>
      <c r="B21" s="478"/>
      <c r="C21" s="478"/>
      <c r="D21" s="387" t="s">
        <v>28</v>
      </c>
      <c r="E21" s="2"/>
      <c r="F21" s="2"/>
      <c r="G21" s="467" t="s">
        <v>29</v>
      </c>
      <c r="H21" s="467"/>
      <c r="I21" s="467"/>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1:81"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1:81"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1:81"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1:81"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1:81"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1:81"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1:81"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1:81"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1:81"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1:8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1:81"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row>
    <row r="41" spans="1:8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row>
    <row r="43" spans="1:81"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row>
    <row r="44" spans="1:81"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row>
    <row r="45" spans="1:81"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row>
    <row r="46" spans="1:81"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row>
    <row r="47" spans="1:81"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row>
    <row r="48" spans="1:81"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row>
    <row r="49" spans="1:81"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row>
    <row r="50" spans="1:81"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row>
    <row r="51" spans="1:8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row>
    <row r="52" spans="1:81"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row>
    <row r="53" spans="1:81"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row>
    <row r="54" spans="1:81"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row>
    <row r="55" spans="1:81"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row>
    <row r="56" spans="1:81"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row>
    <row r="57" spans="1:81"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row>
    <row r="58" spans="1:81"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row>
    <row r="59" spans="1:81"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row>
    <row r="60" spans="1:81"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row>
    <row r="61" spans="1:8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row>
    <row r="62" spans="1:81"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row>
    <row r="63" spans="1:81"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row>
    <row r="64" spans="1:81"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row>
    <row r="65" spans="1:81"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row>
    <row r="66" spans="1:81"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row>
    <row r="67" spans="1:81"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row>
    <row r="68" spans="1:81"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row>
    <row r="69" spans="1:81"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row>
    <row r="70" spans="1:81"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row>
    <row r="71" spans="1:8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row>
    <row r="72" spans="1:81"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row>
    <row r="73" spans="1:81"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row>
    <row r="74" spans="1:81"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row>
    <row r="75" spans="1:81"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row>
    <row r="76" spans="1:81"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row>
    <row r="77" spans="1:81"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row>
    <row r="78" spans="1:81"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row>
    <row r="79" spans="1:81"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row>
    <row r="80" spans="1:81"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row>
    <row r="81" spans="1: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row>
    <row r="82" spans="1:81"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row>
    <row r="83" spans="1:81"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row>
    <row r="84" spans="1:81"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row>
    <row r="85" spans="1:81"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row>
    <row r="86" spans="1:81"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row>
    <row r="87" spans="1:81"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row>
    <row r="88" spans="1:81"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row>
    <row r="89" spans="1:81"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row>
    <row r="90" spans="1:81"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row>
    <row r="91" spans="1:8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row>
    <row r="92" spans="1:81"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row>
    <row r="93" spans="1:81"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row>
    <row r="94" spans="1:81"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row>
    <row r="95" spans="1:81"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row r="96" spans="1:81"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row>
    <row r="97" spans="1:81"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row>
    <row r="98" spans="1:81"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row>
    <row r="99" spans="1:81"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row>
    <row r="100" spans="1:81"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row>
    <row r="101" spans="1:81" ht="21" customHeight="1" thickBot="1">
      <c r="A101" s="13" t="e">
        <f>'Instructions-DataEntry'!E2</f>
        <v>#N/A</v>
      </c>
      <c r="B101" s="1"/>
      <c r="C101" s="1"/>
      <c r="D101" s="1"/>
      <c r="E101" s="14" t="s">
        <v>0</v>
      </c>
      <c r="F101" s="97">
        <f>F1</f>
        <v>44652</v>
      </c>
      <c r="G101" s="15" t="s">
        <v>1</v>
      </c>
      <c r="H101" s="98">
        <f>H1</f>
        <v>44742</v>
      </c>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row>
    <row r="102" spans="1:81" ht="21" customHeight="1" thickBot="1">
      <c r="A102" s="3" t="s">
        <v>2</v>
      </c>
      <c r="B102" s="4"/>
      <c r="C102" s="4"/>
      <c r="D102" s="4"/>
      <c r="E102" s="4"/>
      <c r="F102" s="383"/>
      <c r="G102" s="386">
        <f>IF(H2="Yes","(REVISED)",0)</f>
        <v>0</v>
      </c>
      <c r="H102" s="5"/>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row>
    <row r="103" spans="1:81" ht="21" customHeight="1" thickBot="1">
      <c r="A103" s="6" t="s">
        <v>5</v>
      </c>
      <c r="B103" s="7"/>
      <c r="C103" s="7"/>
      <c r="D103" s="7"/>
      <c r="E103" s="7"/>
      <c r="F103" s="7"/>
      <c r="G103" s="7"/>
      <c r="H103" s="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row>
    <row r="104" spans="1:81" ht="21" customHeight="1" thickBot="1">
      <c r="A104" s="9" t="s">
        <v>6</v>
      </c>
      <c r="B104" s="9" t="s">
        <v>7</v>
      </c>
      <c r="C104" s="9" t="s">
        <v>8</v>
      </c>
      <c r="D104" s="9" t="s">
        <v>9</v>
      </c>
      <c r="E104" s="9" t="str">
        <f>E4</f>
        <v xml:space="preserve"> 4.NAVAIDS</v>
      </c>
      <c r="F104" s="9" t="s">
        <v>10</v>
      </c>
      <c r="G104" s="9" t="s">
        <v>11</v>
      </c>
      <c r="H104" s="9" t="s">
        <v>12</v>
      </c>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row>
    <row r="105" spans="1:81" ht="21" customHeight="1">
      <c r="A105" s="10" t="s">
        <v>13</v>
      </c>
      <c r="B105" s="20">
        <f>IF(Introduction!$J$20="ON", ROUND(B5,0), ROUND(B5,2))</f>
        <v>0</v>
      </c>
      <c r="C105" s="20">
        <f>IF(Introduction!$J$20="ON", ROUND(C5,0), ROUND(C5,2))</f>
        <v>0</v>
      </c>
      <c r="D105" s="20">
        <f>IF(Introduction!$J$20="ON", ROUND(D5,0), ROUND(D5,2))</f>
        <v>0</v>
      </c>
      <c r="E105" s="20">
        <f>IF(Introduction!$J$20="ON", ROUND(E5,0), ROUND(E5,2))</f>
        <v>0</v>
      </c>
      <c r="F105" s="20">
        <f>IF(Introduction!$J$20="ON", ROUND(F5,0), ROUND(F5,2))</f>
        <v>0</v>
      </c>
      <c r="G105" s="20">
        <f>IF(Introduction!$J$20="ON", ROUND(G5,0), ROUND(G5,2))</f>
        <v>0</v>
      </c>
      <c r="H105" s="17">
        <f t="shared" ref="H105:H112" si="3">SUM(B105:G105)</f>
        <v>0</v>
      </c>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row>
    <row r="106" spans="1:81" ht="21" customHeight="1">
      <c r="A106" s="11" t="s">
        <v>14</v>
      </c>
      <c r="B106" s="21">
        <f>IF(Introduction!$J$20="ON", ROUND(B6,0), ROUND(B6,2))</f>
        <v>0</v>
      </c>
      <c r="C106" s="21">
        <f>IF(Introduction!$J$20="ON", ROUND(C6,0), ROUND(C6,2))</f>
        <v>0</v>
      </c>
      <c r="D106" s="21">
        <f>IF(Introduction!$J$20="ON", ROUND(D6,0), ROUND(D6,2))</f>
        <v>0</v>
      </c>
      <c r="E106" s="21">
        <f>IF(Introduction!$J$20="ON", ROUND(E6,0), ROUND(E6,2))</f>
        <v>0</v>
      </c>
      <c r="F106" s="21">
        <f>IF(Introduction!$J$20="ON", ROUND(F6,0), ROUND(F6,2))</f>
        <v>0</v>
      </c>
      <c r="G106" s="21">
        <f>IF(Introduction!$J$20="ON", ROUND(G6,0), ROUND(G6,2))</f>
        <v>0</v>
      </c>
      <c r="H106" s="19">
        <f t="shared" si="3"/>
        <v>0</v>
      </c>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row>
    <row r="107" spans="1:81" ht="21" customHeight="1">
      <c r="A107" s="11" t="s">
        <v>15</v>
      </c>
      <c r="B107" s="21">
        <f>IF(Introduction!$J$20="ON", ROUND(B7,0), ROUND(B7,2))</f>
        <v>0</v>
      </c>
      <c r="C107" s="21">
        <f>IF(Introduction!$J$20="ON", ROUND(C7,0), ROUND(C7,2))</f>
        <v>0</v>
      </c>
      <c r="D107" s="21">
        <f>IF(Introduction!$J$20="ON", ROUND(D7,0), ROUND(D7,2))</f>
        <v>0</v>
      </c>
      <c r="E107" s="21">
        <f>IF(Introduction!$J$20="ON", ROUND(E7,0), ROUND(E7,2))</f>
        <v>0</v>
      </c>
      <c r="F107" s="21">
        <f>IF(Introduction!$J$20="ON", ROUND(F7,0), ROUND(F7,2))</f>
        <v>0</v>
      </c>
      <c r="G107" s="21">
        <f>IF(Introduction!$J$20="ON", ROUND(G7,0), ROUND(G7,2))</f>
        <v>0</v>
      </c>
      <c r="H107" s="19">
        <f t="shared" si="3"/>
        <v>0</v>
      </c>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row>
    <row r="108" spans="1:81" ht="21" customHeight="1">
      <c r="A108" s="11" t="s">
        <v>16</v>
      </c>
      <c r="B108" s="21">
        <f>IF(Introduction!$J$20="ON", ROUND(B8,0), ROUND(B8,2))</f>
        <v>0</v>
      </c>
      <c r="C108" s="21">
        <f>IF(Introduction!$J$20="ON", ROUND(C8,0), ROUND(C8,2))</f>
        <v>0</v>
      </c>
      <c r="D108" s="21">
        <f>IF(Introduction!$J$20="ON", ROUND(D8,0), ROUND(D8,2))</f>
        <v>0</v>
      </c>
      <c r="E108" s="21">
        <f>IF(Introduction!$J$20="ON", ROUND(E8,0), ROUND(E8,2))</f>
        <v>0</v>
      </c>
      <c r="F108" s="21">
        <f>IF(Introduction!$J$20="ON", ROUND(F8,0), ROUND(F8,2))</f>
        <v>0</v>
      </c>
      <c r="G108" s="21">
        <f>IF(Introduction!$J$20="ON", ROUND(G8,0), ROUND(G8,2))</f>
        <v>0</v>
      </c>
      <c r="H108" s="19">
        <f t="shared" si="3"/>
        <v>0</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row>
    <row r="109" spans="1:81" ht="21" customHeight="1">
      <c r="A109" s="11" t="s">
        <v>17</v>
      </c>
      <c r="B109" s="21">
        <f>IF(Introduction!$J$20="ON", ROUND(B9,0), ROUND(B9,2))</f>
        <v>0</v>
      </c>
      <c r="C109" s="21">
        <f>IF(Introduction!$J$20="ON", ROUND(C9,0), ROUND(C9,2))</f>
        <v>0</v>
      </c>
      <c r="D109" s="21">
        <f>IF(Introduction!$J$20="ON", ROUND(D9,0), ROUND(D9,2))</f>
        <v>0</v>
      </c>
      <c r="E109" s="21">
        <f>IF(Introduction!$J$20="ON", ROUND(E9,0), ROUND(E9,2))</f>
        <v>0</v>
      </c>
      <c r="F109" s="21">
        <f>IF(Introduction!$J$20="ON", ROUND(F9,0), ROUND(F9,2))</f>
        <v>0</v>
      </c>
      <c r="G109" s="21">
        <f>IF(Introduction!$J$20="ON", ROUND(G9,0), ROUND(G9,2))</f>
        <v>0</v>
      </c>
      <c r="H109" s="19">
        <f t="shared" si="3"/>
        <v>0</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row>
    <row r="110" spans="1:81" ht="21" customHeight="1">
      <c r="A110" s="11" t="s">
        <v>18</v>
      </c>
      <c r="B110" s="21">
        <f>IF(Introduction!$J$20="ON", ROUND(B10,0), ROUND(B10,2))</f>
        <v>0</v>
      </c>
      <c r="C110" s="21">
        <f>IF(Introduction!$J$20="ON", ROUND(C10,0), ROUND(C10,2))</f>
        <v>0</v>
      </c>
      <c r="D110" s="21">
        <f>IF(Introduction!$J$20="ON", ROUND(D10,0), ROUND(D10,2))</f>
        <v>0</v>
      </c>
      <c r="E110" s="21">
        <f>IF(Introduction!$J$20="ON", ROUND(E10,0), ROUND(E10,2))</f>
        <v>0</v>
      </c>
      <c r="F110" s="21">
        <f>IF(Introduction!$J$20="ON", ROUND(F10,0), ROUND(F10,2))</f>
        <v>0</v>
      </c>
      <c r="G110" s="21">
        <f>IF(Introduction!$J$20="ON", ROUND(G10,0), ROUND(G10,2))</f>
        <v>0</v>
      </c>
      <c r="H110" s="19">
        <f t="shared" si="3"/>
        <v>0</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row>
    <row r="111" spans="1:81" ht="21" customHeight="1">
      <c r="A111" s="11" t="s">
        <v>19</v>
      </c>
      <c r="B111" s="21">
        <f>IF(Introduction!$J$20="ON", ROUND(B11,0), ROUND(B11,2))</f>
        <v>0</v>
      </c>
      <c r="C111" s="21">
        <f>IF(Introduction!$J$20="ON", ROUND(C11,0), ROUND(C11,2))</f>
        <v>0</v>
      </c>
      <c r="D111" s="21">
        <f>IF(Introduction!$J$20="ON", ROUND(D11,0), ROUND(D11,2))</f>
        <v>0</v>
      </c>
      <c r="E111" s="21">
        <f>IF(Introduction!$J$20="ON", ROUND(E11,0), ROUND(E11,2))</f>
        <v>0</v>
      </c>
      <c r="F111" s="21">
        <f>IF(Introduction!$J$20="ON", ROUND(F11,0), ROUND(F11,2))</f>
        <v>0</v>
      </c>
      <c r="G111" s="21">
        <f>IF(Introduction!$J$20="ON", ROUND(G11,0), ROUND(G11,2))</f>
        <v>0</v>
      </c>
      <c r="H111" s="19">
        <f t="shared" si="3"/>
        <v>0</v>
      </c>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row>
    <row r="112" spans="1:81" ht="21" customHeight="1">
      <c r="A112" s="11" t="s">
        <v>20</v>
      </c>
      <c r="B112" s="21">
        <f>IF(Introduction!$J$20="ON", ROUND(B12,0), ROUND(B12,2))</f>
        <v>0</v>
      </c>
      <c r="C112" s="21">
        <f>IF(Introduction!$J$20="ON", ROUND(C12,0), ROUND(C12,2))</f>
        <v>0</v>
      </c>
      <c r="D112" s="21">
        <f>IF(Introduction!$J$20="ON", ROUND(D12,0), ROUND(D12,2))</f>
        <v>0</v>
      </c>
      <c r="E112" s="21">
        <f>IF(Introduction!$J$20="ON", ROUND(E12,0), ROUND(E12,2))</f>
        <v>0</v>
      </c>
      <c r="F112" s="21">
        <f>IF(Introduction!$J$20="ON", ROUND(F12,0), ROUND(F12,2))</f>
        <v>0</v>
      </c>
      <c r="G112" s="21">
        <f>IF(Introduction!$J$20="ON", ROUND(G12,0), ROUND(G12,2))</f>
        <v>0</v>
      </c>
      <c r="H112" s="19">
        <f t="shared" si="3"/>
        <v>0</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row>
    <row r="113" spans="1:81" ht="21" customHeight="1">
      <c r="A113" s="12" t="s">
        <v>21</v>
      </c>
      <c r="B113" s="19">
        <f t="shared" ref="B113:H113" si="4">SUM(B105:B112)</f>
        <v>0</v>
      </c>
      <c r="C113" s="19">
        <f t="shared" si="4"/>
        <v>0</v>
      </c>
      <c r="D113" s="19">
        <f t="shared" si="4"/>
        <v>0</v>
      </c>
      <c r="E113" s="19">
        <f t="shared" si="4"/>
        <v>0</v>
      </c>
      <c r="F113" s="19">
        <f t="shared" si="4"/>
        <v>0</v>
      </c>
      <c r="G113" s="19">
        <f t="shared" si="4"/>
        <v>0</v>
      </c>
      <c r="H113" s="19">
        <f t="shared" si="4"/>
        <v>0</v>
      </c>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row>
    <row r="114" spans="1:81" ht="21" customHeight="1">
      <c r="A114" s="11" t="s">
        <v>22</v>
      </c>
      <c r="B114" s="21">
        <f>IF(Introduction!$J$20="ON", ROUND(B14,0), ROUND(B14,2))</f>
        <v>0</v>
      </c>
      <c r="C114" s="21">
        <f>IF(Introduction!$J$20="ON", ROUND(C14,0), ROUND(C14,2))</f>
        <v>0</v>
      </c>
      <c r="D114" s="21">
        <f>IF(Introduction!$J$20="ON", ROUND(D14,0), ROUND(D14,2))</f>
        <v>0</v>
      </c>
      <c r="E114" s="21">
        <f>IF(Introduction!$J$20="ON", ROUND(E14,0), ROUND(E14,2))</f>
        <v>0</v>
      </c>
      <c r="F114" s="21">
        <f>IF(Introduction!$J$20="ON", ROUND(F14,0), ROUND(F14,2))</f>
        <v>0</v>
      </c>
      <c r="G114" s="21">
        <f>IF(Introduction!$J$20="ON", ROUND(G14,0), ROUND(G14,2))</f>
        <v>0</v>
      </c>
      <c r="H114" s="19">
        <f>SUM(B114:G114)</f>
        <v>0</v>
      </c>
      <c r="I114" s="458"/>
      <c r="J114" s="459"/>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row>
    <row r="115" spans="1:81" ht="21" customHeight="1">
      <c r="A115" s="12" t="s">
        <v>23</v>
      </c>
      <c r="B115" s="19">
        <f t="shared" ref="B115:H115" si="5">B113+B114</f>
        <v>0</v>
      </c>
      <c r="C115" s="19">
        <f t="shared" si="5"/>
        <v>0</v>
      </c>
      <c r="D115" s="19">
        <f t="shared" si="5"/>
        <v>0</v>
      </c>
      <c r="E115" s="19">
        <f t="shared" si="5"/>
        <v>0</v>
      </c>
      <c r="F115" s="19">
        <f t="shared" si="5"/>
        <v>0</v>
      </c>
      <c r="G115" s="19">
        <f t="shared" si="5"/>
        <v>0</v>
      </c>
      <c r="H115" s="19">
        <f t="shared" si="5"/>
        <v>0</v>
      </c>
      <c r="I115" s="458"/>
      <c r="J115" s="459"/>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row>
    <row r="116" spans="1:81" ht="21" customHeight="1">
      <c r="A116" s="11" t="s">
        <v>24</v>
      </c>
      <c r="B116" s="65">
        <f t="shared" ref="B116:G116" si="6">B115-B117</f>
        <v>0</v>
      </c>
      <c r="C116" s="65" t="e">
        <f t="shared" si="6"/>
        <v>#N/A</v>
      </c>
      <c r="D116" s="65">
        <f t="shared" si="6"/>
        <v>0</v>
      </c>
      <c r="E116" s="65">
        <f t="shared" si="6"/>
        <v>0</v>
      </c>
      <c r="F116" s="65">
        <f t="shared" si="6"/>
        <v>0</v>
      </c>
      <c r="G116" s="65">
        <f t="shared" si="6"/>
        <v>0</v>
      </c>
      <c r="H116" s="19" t="e">
        <f>SUM(B116:G116)</f>
        <v>#N/A</v>
      </c>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row>
    <row r="117" spans="1:81" ht="21" customHeight="1">
      <c r="A117" s="12" t="s">
        <v>25</v>
      </c>
      <c r="B117" s="66">
        <f>IF(Introduction!$J$20="ON", ROUND(B17,0), ROUND(B17,2))</f>
        <v>0</v>
      </c>
      <c r="C117" s="66" t="e">
        <f>IF(Introduction!$J$20="ON", ROUND(C17,0), ROUND(C17,2))</f>
        <v>#N/A</v>
      </c>
      <c r="D117" s="66">
        <f>IF(Introduction!$J$20="ON", ROUND(D17,0), ROUND(D17,2))</f>
        <v>0</v>
      </c>
      <c r="E117" s="66">
        <f>IF(Introduction!$J$20="ON", ROUND(E17,0), ROUND(E17,2))</f>
        <v>0</v>
      </c>
      <c r="F117" s="66">
        <f>IF(Introduction!$J$20="ON", ROUND(F17,0), ROUND(F17,2))</f>
        <v>0</v>
      </c>
      <c r="G117" s="66">
        <f>IF(Introduction!$J$20="ON", ROUND(G17,0), ROUND(G17,2))</f>
        <v>0</v>
      </c>
      <c r="H117" s="19" t="e">
        <f>SUM(B117:G117)</f>
        <v>#N/A</v>
      </c>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row>
    <row r="118" spans="1:81" ht="3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row>
    <row r="119" spans="1:81" ht="34.5" customHeight="1">
      <c r="A119" s="456" t="str">
        <f>IF(H113=SUM(B5:G12),"","Values have been rounded to the nearest dollar.")</f>
        <v/>
      </c>
      <c r="B119" s="457"/>
      <c r="C119" s="457"/>
      <c r="D119" s="457"/>
      <c r="E119" s="457"/>
      <c r="F119" s="457"/>
      <c r="G119" s="457"/>
      <c r="H119" s="457"/>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row>
    <row r="120" spans="1:81">
      <c r="A120" s="2" t="s">
        <v>30</v>
      </c>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row>
    <row r="121" spans="1:81">
      <c r="A121" s="2" t="s">
        <v>4</v>
      </c>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row>
    <row r="122" spans="1:8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row>
    <row r="123" spans="1:8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row>
    <row r="124" spans="1:8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row>
    <row r="125" spans="1:81">
      <c r="A125" s="2"/>
      <c r="B125" s="2"/>
      <c r="C125" s="68" t="e">
        <f>IF('Instructions-DataEntry'!$C$103=0,ROUNDDOWN($C$15/2,0),IF($C$15&lt;50000,$C$115,ROUNDDOWN($C$15/2,0)+('Instructions-DataEntry'!$C$103/8)))</f>
        <v>#N/A</v>
      </c>
      <c r="D125" s="2" t="s">
        <v>848</v>
      </c>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row>
    <row r="126" spans="1:81">
      <c r="A126" s="2"/>
      <c r="B126" s="2"/>
      <c r="C126" s="67" t="e">
        <f>IF('Instructions-DataEntry'!$C$103=0,ROUNDDOWN($C$15/2,2),IF($C$15&lt;50000,$C$115,ROUNDDOWN($C$15/2,2)+('Instructions-DataEntry'!$C$103/8)))</f>
        <v>#N/A</v>
      </c>
      <c r="D126" s="2" t="s">
        <v>849</v>
      </c>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row>
    <row r="127" spans="1:8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row>
    <row r="128" spans="1:8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row>
    <row r="129" spans="1:8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row>
    <row r="130" spans="1:8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row>
    <row r="131" spans="1:8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row>
    <row r="132" spans="1:8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row>
    <row r="133" spans="1:8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row>
    <row r="134" spans="1:8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row>
    <row r="135" spans="1:8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row>
    <row r="136" spans="1:8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row>
    <row r="137" spans="1:8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row>
    <row r="138" spans="1:8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row>
    <row r="139" spans="1:8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row>
    <row r="140" spans="1:8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row>
    <row r="141" spans="1:8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row>
    <row r="142" spans="1:8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row>
    <row r="143" spans="1:8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row>
    <row r="144" spans="1:8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row>
    <row r="145" spans="1:8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row>
    <row r="146" spans="1:8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row>
    <row r="147" spans="1:8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A119:H119"/>
    <mergeCell ref="I114:J114"/>
    <mergeCell ref="I115:J115"/>
    <mergeCell ref="F2:G2"/>
    <mergeCell ref="A18:H18"/>
    <mergeCell ref="A19:B19"/>
    <mergeCell ref="B20:C21"/>
    <mergeCell ref="G21:I21"/>
    <mergeCell ref="I14:J14"/>
    <mergeCell ref="I15:J15"/>
    <mergeCell ref="C19:H19"/>
    <mergeCell ref="I10:J10"/>
  </mergeCells>
  <dataValidations count="3">
    <dataValidation type="list" showInputMessage="1" showErrorMessage="1" errorTitle="Yes or No" error="Please select either Yes or No." sqref="H2" xr:uid="{00000000-0002-0000-0500-000000000000}">
      <formula1>$A$120:$A$121</formula1>
    </dataValidation>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500-000001000000}">
      <formula1>-25000000</formula1>
      <formula2>25000000</formula2>
    </dataValidation>
    <dataValidation type="decimal" allowBlank="1" showInputMessage="1" showErrorMessage="1" errorTitle="Federal Share" error="The federal share must not exceed the total expenditures for this column nor may it be less than zero." sqref="B17:G17" xr:uid="{00000000-0002-0000-0500-000003000000}">
      <formula1>0</formula1>
      <formula2>B15</formula2>
    </dataValidation>
  </dataValidations>
  <hyperlinks>
    <hyperlink ref="A19:B19" location="ErrorChkQ3!A1" display="Click here to continue" xr:uid="{00000000-0004-0000-0500-000000000000}"/>
    <hyperlink ref="A21" location="NavigationSheet!A1" display="Select a different Quarter." xr:uid="{00000000-0004-0000-0500-000001000000}"/>
    <hyperlink ref="G21:I21" location="'Instructions-DataEntry'!A1" display="Go to data entry page." xr:uid="{00000000-0004-0000-0500-000002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3DA9DA22-E3BC-4CA1-A3ED-29BB49079A2F}">
            <xm:f>Introduction!$J$20="ON"</xm:f>
            <x14:dxf>
              <numFmt numFmtId="6" formatCode="#,##0_);[Red]\(#,##0\)"/>
            </x14:dxf>
          </x14:cfRule>
          <xm:sqref>B105:H117</xm:sqref>
        </x14:conditionalFormatting>
        <x14:conditionalFormatting xmlns:xm="http://schemas.microsoft.com/office/excel/2006/main">
          <x14:cfRule type="expression" priority="4" id="{26F45942-6EA2-44B6-B40A-10EA63A082CC}">
            <xm:f>Introduction!$J$20="ON"</xm:f>
            <x14:dxf>
              <numFmt numFmtId="6" formatCode="#,##0_);[Red]\(#,##0\)"/>
            </x14:dxf>
          </x14:cfRule>
          <xm:sqref>B5:H14</xm:sqref>
        </x14:conditionalFormatting>
        <x14:conditionalFormatting xmlns:xm="http://schemas.microsoft.com/office/excel/2006/main">
          <x14:cfRule type="expression" priority="2" id="{6307E4D2-76D5-4730-A6CC-17ABCF3FEA0F}">
            <xm:f>Introduction!$J$20="ON"</xm:f>
            <x14:dxf>
              <numFmt numFmtId="6" formatCode="#,##0_);[Red]\(#,##0\)"/>
            </x14:dxf>
          </x14:cfRule>
          <xm:sqref>B15:H17</xm:sqref>
        </x14:conditionalFormatting>
        <x14:conditionalFormatting xmlns:xm="http://schemas.microsoft.com/office/excel/2006/main">
          <x14:cfRule type="expression" priority="1" id="{45F39A7E-FEC8-4DCC-9331-8309FACF17A2}">
            <xm:f>Introduction!$J$20="ON"</xm:f>
            <x14:dxf>
              <numFmt numFmtId="10" formatCode="&quot;$&quot;#,##0_);[Red]\(&quot;$&quot;#,##0\)"/>
            </x14:dxf>
          </x14:cfRule>
          <xm:sqref>I15:J15</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dimension ref="A1:CC500"/>
  <sheetViews>
    <sheetView showGridLines="0" showRowColHeaders="0" showZeros="0" workbookViewId="0"/>
  </sheetViews>
  <sheetFormatPr defaultRowHeight="15"/>
  <cols>
    <col min="1" max="1" width="29.85546875" customWidth="1"/>
    <col min="2" max="8" width="13.42578125" customWidth="1"/>
    <col min="9" max="10" width="14.28515625" customWidth="1"/>
    <col min="11" max="11" width="10.7109375" customWidth="1"/>
    <col min="12" max="81" width="14.28515625" customWidth="1"/>
  </cols>
  <sheetData>
    <row r="1" spans="1:81" ht="21" customHeight="1" thickBot="1">
      <c r="A1" s="13" t="e">
        <f>'Instructions-DataEntry'!E2</f>
        <v>#N/A</v>
      </c>
      <c r="B1" s="1"/>
      <c r="C1" s="1"/>
      <c r="D1" s="1"/>
      <c r="E1" s="14" t="s">
        <v>0</v>
      </c>
      <c r="F1" s="95">
        <f>'Set-Up'!B17</f>
        <v>44743</v>
      </c>
      <c r="G1" s="15" t="s">
        <v>1</v>
      </c>
      <c r="H1" s="96">
        <f>'Set-Up'!B18</f>
        <v>44834</v>
      </c>
      <c r="I1" s="101" t="str">
        <f ca="1">IF($AB$9&gt;-0.01,"",IF($AC$2=TRUE,"This report appears to be past due!",""))</f>
        <v/>
      </c>
      <c r="J1" s="2"/>
      <c r="K1" s="2"/>
      <c r="L1" s="2"/>
      <c r="M1" s="2"/>
      <c r="N1" s="2"/>
      <c r="O1" s="2"/>
      <c r="P1" s="2"/>
      <c r="Q1" s="2"/>
      <c r="R1" s="2"/>
      <c r="S1" s="2"/>
      <c r="T1" s="2"/>
      <c r="U1" s="2"/>
      <c r="V1" s="2"/>
      <c r="W1" s="2"/>
      <c r="X1" s="2"/>
      <c r="Y1" s="2"/>
      <c r="Z1" s="2"/>
      <c r="AA1" s="32" t="s">
        <v>1019</v>
      </c>
      <c r="AB1" s="32" t="s">
        <v>1020</v>
      </c>
      <c r="AC1" s="76" t="s">
        <v>1021</v>
      </c>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ht="21" customHeight="1" thickBot="1">
      <c r="A2" s="3" t="s">
        <v>2</v>
      </c>
      <c r="B2" s="4"/>
      <c r="C2" s="4"/>
      <c r="D2" s="4"/>
      <c r="E2" s="4"/>
      <c r="F2" s="460" t="s">
        <v>3</v>
      </c>
      <c r="G2" s="461"/>
      <c r="H2" s="16" t="s">
        <v>4</v>
      </c>
      <c r="I2" s="102" t="str">
        <f ca="1">IF($AB$9&gt;-0.01,"",IF($AC$2=TRUE,"Unless you have arranged for an extention,",""))</f>
        <v/>
      </c>
      <c r="J2" s="2"/>
      <c r="K2" s="2"/>
      <c r="L2" s="2"/>
      <c r="M2" s="2"/>
      <c r="N2" s="2"/>
      <c r="O2" s="2"/>
      <c r="P2" s="2"/>
      <c r="Q2" s="2"/>
      <c r="R2" s="2"/>
      <c r="S2" s="2"/>
      <c r="T2" s="2"/>
      <c r="U2" s="2"/>
      <c r="V2" s="2"/>
      <c r="W2" s="2"/>
      <c r="X2" s="2"/>
      <c r="Y2" s="2"/>
      <c r="Z2" s="2"/>
      <c r="AA2" t="b">
        <f>AND(H15=0,H115=0)</f>
        <v>1</v>
      </c>
      <c r="AB2" t="b">
        <f>AND(H2="Yes",G102="(Revised)")</f>
        <v>0</v>
      </c>
      <c r="AC2" s="25" t="b">
        <f ca="1">AND(AA2=TRUE,AB2=FALSE,AB9&lt;0)</f>
        <v>0</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ht="21" customHeight="1" thickBot="1">
      <c r="A3" s="6" t="s">
        <v>5</v>
      </c>
      <c r="B3" s="7"/>
      <c r="C3" s="7"/>
      <c r="D3" s="7"/>
      <c r="E3" s="7"/>
      <c r="F3" s="7"/>
      <c r="G3" s="7"/>
      <c r="H3" s="8"/>
      <c r="I3" s="103" t="str">
        <f ca="1">IF($AB$9&gt;-0.01,"",IF($AC$2=TRUE,"the 1st Qtr Rpt was due on:",""))</f>
        <v/>
      </c>
      <c r="J3" s="2"/>
      <c r="K3" s="2"/>
      <c r="L3" s="2"/>
      <c r="M3" s="2"/>
      <c r="N3" s="2"/>
      <c r="O3" s="2"/>
      <c r="P3" s="2"/>
      <c r="Q3" s="2"/>
      <c r="R3" s="2"/>
      <c r="S3" s="2"/>
      <c r="T3" s="2"/>
      <c r="U3" s="2"/>
      <c r="V3" s="2"/>
      <c r="W3" s="2"/>
      <c r="X3" s="2"/>
      <c r="Y3" s="2"/>
      <c r="Z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1" ht="21" customHeight="1" thickBot="1">
      <c r="A4" s="9" t="s">
        <v>6</v>
      </c>
      <c r="B4" s="9" t="s">
        <v>7</v>
      </c>
      <c r="C4" s="9" t="s">
        <v>8</v>
      </c>
      <c r="D4" s="9" t="s">
        <v>9</v>
      </c>
      <c r="E4" s="9" t="str">
        <f>IF(Introduction!J31="VA","4.VMRC LE"," 4.NAVAIDS")</f>
        <v xml:space="preserve"> 4.NAVAIDS</v>
      </c>
      <c r="F4" s="9" t="s">
        <v>10</v>
      </c>
      <c r="G4" s="9" t="s">
        <v>11</v>
      </c>
      <c r="H4" s="9" t="s">
        <v>12</v>
      </c>
      <c r="I4" s="104" t="str">
        <f ca="1">IF($AB$9&gt;-0.01,"",IF($AC$2=TRUE,$AB$8,""))</f>
        <v/>
      </c>
      <c r="J4" s="2"/>
      <c r="K4" s="2"/>
      <c r="L4" s="2"/>
      <c r="M4" s="2"/>
      <c r="N4" s="2"/>
      <c r="O4" s="2"/>
      <c r="P4" s="2"/>
      <c r="Q4" s="2"/>
      <c r="R4" s="2"/>
      <c r="S4" s="2"/>
      <c r="T4" s="2"/>
      <c r="U4" s="2"/>
      <c r="V4" s="2"/>
      <c r="W4" s="2"/>
      <c r="X4" s="2"/>
      <c r="Y4" s="2"/>
      <c r="Z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1" ht="21" customHeight="1">
      <c r="A5" s="10" t="s">
        <v>13</v>
      </c>
      <c r="B5" s="20"/>
      <c r="C5" s="20"/>
      <c r="D5" s="20"/>
      <c r="E5" s="20"/>
      <c r="F5" s="20"/>
      <c r="G5" s="20"/>
      <c r="H5" s="17">
        <f t="shared" ref="H5:H17" si="0">H105</f>
        <v>0</v>
      </c>
      <c r="I5" s="2"/>
      <c r="J5" s="2"/>
      <c r="K5" s="2"/>
      <c r="L5" s="2"/>
      <c r="M5" s="2"/>
      <c r="N5" s="2"/>
      <c r="O5" s="2"/>
      <c r="P5" s="2"/>
      <c r="Q5" s="2"/>
      <c r="R5" s="2"/>
      <c r="S5" s="2"/>
      <c r="T5" s="2"/>
      <c r="U5" s="2"/>
      <c r="V5" s="2"/>
      <c r="W5" s="2"/>
      <c r="X5" s="2"/>
      <c r="Y5" s="2"/>
      <c r="Z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row>
    <row r="6" spans="1:81" ht="21" customHeight="1">
      <c r="A6" s="11" t="s">
        <v>14</v>
      </c>
      <c r="B6" s="21"/>
      <c r="C6" s="21"/>
      <c r="D6" s="21"/>
      <c r="E6" s="21"/>
      <c r="F6" s="21"/>
      <c r="G6" s="21"/>
      <c r="H6" s="19">
        <f t="shared" si="0"/>
        <v>0</v>
      </c>
      <c r="I6" s="2"/>
      <c r="J6" s="2"/>
      <c r="K6" s="2"/>
      <c r="L6" s="2"/>
      <c r="M6" s="2"/>
      <c r="N6" s="2"/>
      <c r="O6" s="2"/>
      <c r="P6" s="2"/>
      <c r="Q6" s="2"/>
      <c r="R6" s="2"/>
      <c r="S6" s="2"/>
      <c r="T6" s="2"/>
      <c r="U6" s="2"/>
      <c r="V6" s="2"/>
      <c r="W6" s="2"/>
      <c r="X6" s="2"/>
      <c r="Y6" s="2"/>
      <c r="Z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1" ht="21" customHeight="1">
      <c r="A7" s="11" t="s">
        <v>15</v>
      </c>
      <c r="B7" s="21"/>
      <c r="C7" s="21"/>
      <c r="D7" s="21"/>
      <c r="E7" s="21"/>
      <c r="F7" s="21"/>
      <c r="G7" s="21"/>
      <c r="H7" s="19">
        <f t="shared" si="0"/>
        <v>0</v>
      </c>
      <c r="I7" s="2"/>
      <c r="J7" s="2"/>
      <c r="K7" s="2"/>
      <c r="L7" s="2"/>
      <c r="M7" s="2"/>
      <c r="N7" s="2"/>
      <c r="O7" s="2"/>
      <c r="P7" s="2"/>
      <c r="Q7" s="2"/>
      <c r="R7" s="2"/>
      <c r="S7" s="2"/>
      <c r="T7" s="2"/>
      <c r="U7" s="2"/>
      <c r="V7" s="2"/>
      <c r="W7" s="2"/>
      <c r="X7" s="2"/>
      <c r="Y7" s="2"/>
      <c r="Z7" s="2"/>
      <c r="AA7" s="99" t="s">
        <v>1022</v>
      </c>
      <c r="AB7" s="79">
        <f ca="1">TODAY()</f>
        <v>44580</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1" ht="21" customHeight="1">
      <c r="A8" s="11" t="s">
        <v>16</v>
      </c>
      <c r="B8" s="21"/>
      <c r="C8" s="21"/>
      <c r="D8" s="21"/>
      <c r="E8" s="21"/>
      <c r="F8" s="21"/>
      <c r="G8" s="21"/>
      <c r="H8" s="19">
        <f t="shared" si="0"/>
        <v>0</v>
      </c>
      <c r="I8" s="2"/>
      <c r="J8" s="2"/>
      <c r="K8" s="2"/>
      <c r="L8" s="2"/>
      <c r="M8" s="2"/>
      <c r="N8" s="2"/>
      <c r="O8" s="2"/>
      <c r="P8" s="2"/>
      <c r="Q8" s="2"/>
      <c r="R8" s="2"/>
      <c r="S8" s="2"/>
      <c r="T8" s="2"/>
      <c r="U8" s="2"/>
      <c r="V8" s="2"/>
      <c r="W8" s="2"/>
      <c r="X8" s="2"/>
      <c r="Y8" s="2"/>
      <c r="Z8" s="2"/>
      <c r="AA8" s="99" t="s">
        <v>1023</v>
      </c>
      <c r="AB8" s="79">
        <f>'Set-Up'!D5</f>
        <v>44591</v>
      </c>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1" ht="21" customHeight="1">
      <c r="A9" s="11" t="s">
        <v>17</v>
      </c>
      <c r="B9" s="21"/>
      <c r="C9" s="21"/>
      <c r="D9" s="21"/>
      <c r="E9" s="21"/>
      <c r="F9" s="21"/>
      <c r="G9" s="21"/>
      <c r="H9" s="19">
        <f t="shared" si="0"/>
        <v>0</v>
      </c>
      <c r="I9" s="2"/>
      <c r="J9" s="2"/>
      <c r="K9" s="2"/>
      <c r="L9" s="2"/>
      <c r="M9" s="2"/>
      <c r="N9" s="2"/>
      <c r="O9" s="2"/>
      <c r="P9" s="2"/>
      <c r="Q9" s="2"/>
      <c r="R9" s="2"/>
      <c r="S9" s="2"/>
      <c r="T9" s="2"/>
      <c r="U9" s="2"/>
      <c r="V9" s="2"/>
      <c r="W9" s="2"/>
      <c r="X9" s="2"/>
      <c r="Y9" s="2"/>
      <c r="Z9" s="2"/>
      <c r="AA9" s="99" t="s">
        <v>1024</v>
      </c>
      <c r="AB9" s="100">
        <f ca="1">AB8-AB7</f>
        <v>11</v>
      </c>
      <c r="AC9" s="32" t="s">
        <v>1025</v>
      </c>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row>
    <row r="10" spans="1:81" ht="21" customHeight="1">
      <c r="A10" s="11" t="s">
        <v>18</v>
      </c>
      <c r="B10" s="21"/>
      <c r="C10" s="21"/>
      <c r="D10" s="21"/>
      <c r="E10" s="21"/>
      <c r="F10" s="21"/>
      <c r="G10" s="21"/>
      <c r="H10" s="19">
        <f t="shared" si="0"/>
        <v>0</v>
      </c>
      <c r="I10" s="472" t="s">
        <v>1026</v>
      </c>
      <c r="J10" s="47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row>
    <row r="11" spans="1:81" ht="21" customHeight="1">
      <c r="A11" s="11" t="s">
        <v>19</v>
      </c>
      <c r="B11" s="21"/>
      <c r="C11" s="21"/>
      <c r="D11" s="21"/>
      <c r="E11" s="21"/>
      <c r="F11" s="21"/>
      <c r="G11" s="21"/>
      <c r="H11" s="19">
        <f t="shared" si="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row>
    <row r="12" spans="1:81" ht="21" customHeight="1">
      <c r="A12" s="11" t="s">
        <v>20</v>
      </c>
      <c r="B12" s="21"/>
      <c r="C12" s="21"/>
      <c r="D12" s="21"/>
      <c r="E12" s="21"/>
      <c r="F12" s="21"/>
      <c r="G12" s="21"/>
      <c r="H12" s="19">
        <f t="shared" si="0"/>
        <v>0</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row>
    <row r="13" spans="1:81" ht="21" customHeight="1">
      <c r="A13" s="12" t="s">
        <v>21</v>
      </c>
      <c r="B13" s="19">
        <f t="shared" ref="B13:G13" si="1">B113</f>
        <v>0</v>
      </c>
      <c r="C13" s="19">
        <f t="shared" si="1"/>
        <v>0</v>
      </c>
      <c r="D13" s="19">
        <f t="shared" si="1"/>
        <v>0</v>
      </c>
      <c r="E13" s="19">
        <f t="shared" si="1"/>
        <v>0</v>
      </c>
      <c r="F13" s="19">
        <f t="shared" si="1"/>
        <v>0</v>
      </c>
      <c r="G13" s="19">
        <f t="shared" si="1"/>
        <v>0</v>
      </c>
      <c r="H13" s="19">
        <f t="shared" si="0"/>
        <v>0</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row>
    <row r="14" spans="1:81" ht="21" customHeight="1">
      <c r="A14" s="11" t="s">
        <v>22</v>
      </c>
      <c r="B14" s="21"/>
      <c r="C14" s="21"/>
      <c r="D14" s="21"/>
      <c r="E14" s="21"/>
      <c r="F14" s="21"/>
      <c r="G14" s="21"/>
      <c r="H14" s="19">
        <f t="shared" si="0"/>
        <v>0</v>
      </c>
      <c r="I14" s="468" t="e">
        <f>IF(ErrorChkFinal!J38=0,"Fed Funds Exhausted","Fed Funds Available")</f>
        <v>#VALUE!</v>
      </c>
      <c r="J14" s="469"/>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row>
    <row r="15" spans="1:81" ht="21" customHeight="1">
      <c r="A15" s="12" t="s">
        <v>23</v>
      </c>
      <c r="B15" s="19">
        <f t="shared" ref="B15:G16" si="2">B115</f>
        <v>0</v>
      </c>
      <c r="C15" s="19">
        <f t="shared" si="2"/>
        <v>0</v>
      </c>
      <c r="D15" s="19">
        <f t="shared" si="2"/>
        <v>0</v>
      </c>
      <c r="E15" s="19">
        <f t="shared" si="2"/>
        <v>0</v>
      </c>
      <c r="F15" s="19">
        <f t="shared" si="2"/>
        <v>0</v>
      </c>
      <c r="G15" s="19">
        <f t="shared" si="2"/>
        <v>0</v>
      </c>
      <c r="H15" s="19">
        <f t="shared" si="0"/>
        <v>0</v>
      </c>
      <c r="I15" s="470" t="e">
        <f>IF(I14="Fed Funds Exhausted",0,ErrorChkFinal!$J$38)</f>
        <v>#VALUE!</v>
      </c>
      <c r="J15" s="47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21" customHeight="1">
      <c r="A16" s="12" t="s">
        <v>24</v>
      </c>
      <c r="B16" s="19">
        <f t="shared" si="2"/>
        <v>0</v>
      </c>
      <c r="C16" s="19" t="e">
        <f t="shared" si="2"/>
        <v>#N/A</v>
      </c>
      <c r="D16" s="19">
        <f t="shared" si="2"/>
        <v>0</v>
      </c>
      <c r="E16" s="19">
        <f t="shared" si="2"/>
        <v>0</v>
      </c>
      <c r="F16" s="19">
        <f t="shared" si="2"/>
        <v>0</v>
      </c>
      <c r="G16" s="19">
        <f t="shared" si="2"/>
        <v>0</v>
      </c>
      <c r="H16" s="19" t="e">
        <f t="shared" si="0"/>
        <v>#N/A</v>
      </c>
      <c r="I16" s="430"/>
      <c r="J16" s="430"/>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1:81" ht="21" customHeight="1">
      <c r="A17" s="11" t="s">
        <v>25</v>
      </c>
      <c r="B17" s="21">
        <f>IF(Introduction!$J$20="ON",ROUNDDOWN(B15/2,0),ROUNDDOWN(B15/2,2))</f>
        <v>0</v>
      </c>
      <c r="C17" s="21" t="e">
        <f>IF(Introduction!$J$20="ON",C125,C126)</f>
        <v>#N/A</v>
      </c>
      <c r="D17" s="21">
        <f>IF(Introduction!$J$20="ON",ROUNDDOWN(D15/2,0),ROUNDDOWN(D15/2,2))</f>
        <v>0</v>
      </c>
      <c r="E17" s="21">
        <f>IF(Introduction!$J$20="ON",ROUNDDOWN(E15/2,0),ROUNDDOWN(E15/2,2))</f>
        <v>0</v>
      </c>
      <c r="F17" s="21">
        <f>IF(Introduction!$J$20="ON",ROUNDDOWN(F15/2,0),ROUNDDOWN(F15/2,2))</f>
        <v>0</v>
      </c>
      <c r="G17" s="21">
        <f>IF(Introduction!$J$20="ON",ROUNDDOWN(G15/2,0),ROUNDDOWN(G15/2,2))</f>
        <v>0</v>
      </c>
      <c r="H17" s="18" t="e">
        <f t="shared" si="0"/>
        <v>#N/A</v>
      </c>
      <c r="I17" s="431" t="e">
        <f>IF(I15&lt;0,"WARNING:  Federal share exceeds authorized amount.","")</f>
        <v>#VALUE!</v>
      </c>
      <c r="J17" s="430"/>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1:81" ht="37.5" customHeight="1">
      <c r="A18" s="462" t="str">
        <f>IF(H113=SUM(B5:G12),"","Your expenditures were not entered in whole dollars.  All values have been automatically rounded for you and the figures displayed above will be used on your SF-425")</f>
        <v/>
      </c>
      <c r="B18" s="463"/>
      <c r="C18" s="463"/>
      <c r="D18" s="463"/>
      <c r="E18" s="463"/>
      <c r="F18" s="463"/>
      <c r="G18" s="463"/>
      <c r="H18" s="463"/>
      <c r="I18" s="432" t="e">
        <f>IF(H17&gt;H15,"Exceeds total outlays!",0)</f>
        <v>#N/A</v>
      </c>
      <c r="J18" s="430"/>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1:81" ht="30.75" customHeight="1">
      <c r="A19" s="464" t="s">
        <v>666</v>
      </c>
      <c r="B19" s="464"/>
      <c r="C19" s="456" t="s">
        <v>1254</v>
      </c>
      <c r="D19" s="457"/>
      <c r="E19" s="457"/>
      <c r="F19" s="457"/>
      <c r="G19" s="457"/>
      <c r="H19" s="45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1:81" ht="12.75" customHeight="1">
      <c r="A20" s="2"/>
      <c r="B20" s="479" t="s">
        <v>33</v>
      </c>
      <c r="C20" s="480"/>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1:81" ht="19.5" customHeight="1">
      <c r="A21" s="22" t="s">
        <v>27</v>
      </c>
      <c r="B21" s="480"/>
      <c r="C21" s="480"/>
      <c r="D21" s="387" t="s">
        <v>28</v>
      </c>
      <c r="E21" s="2"/>
      <c r="F21" s="2"/>
      <c r="G21" s="467" t="s">
        <v>29</v>
      </c>
      <c r="H21" s="467"/>
      <c r="I21" s="467"/>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1:81"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1:81"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1:81"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1:81"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1:81"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1:81"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1:81"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1:81"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1:81"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1:8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1:81"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row>
    <row r="41" spans="1:8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row>
    <row r="43" spans="1:81"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row>
    <row r="44" spans="1:81"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row>
    <row r="45" spans="1:81"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row>
    <row r="46" spans="1:81"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row>
    <row r="47" spans="1:81"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row>
    <row r="48" spans="1:81"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row>
    <row r="49" spans="1:81"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row>
    <row r="50" spans="1:81"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row>
    <row r="51" spans="1:8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row>
    <row r="52" spans="1:81"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row>
    <row r="53" spans="1:81"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row>
    <row r="54" spans="1:81"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row>
    <row r="55" spans="1:81"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row>
    <row r="56" spans="1:81"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row>
    <row r="57" spans="1:81"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row>
    <row r="58" spans="1:81"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row>
    <row r="59" spans="1:81"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row>
    <row r="60" spans="1:81"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row>
    <row r="61" spans="1:8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row>
    <row r="62" spans="1:81"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row>
    <row r="63" spans="1:81"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row>
    <row r="64" spans="1:81"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row>
    <row r="65" spans="1:81"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row>
    <row r="66" spans="1:81"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row>
    <row r="67" spans="1:81"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row>
    <row r="68" spans="1:81"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row>
    <row r="69" spans="1:81"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row>
    <row r="70" spans="1:81"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row>
    <row r="71" spans="1:8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row>
    <row r="72" spans="1:81"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row>
    <row r="73" spans="1:81"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row>
    <row r="74" spans="1:81"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row>
    <row r="75" spans="1:81"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row>
    <row r="76" spans="1:81"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row>
    <row r="77" spans="1:81"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row>
    <row r="78" spans="1:81"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row>
    <row r="79" spans="1:81"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row>
    <row r="80" spans="1:81"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row>
    <row r="81" spans="1: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row>
    <row r="82" spans="1:81"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row>
    <row r="83" spans="1:81"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row>
    <row r="84" spans="1:81"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row>
    <row r="85" spans="1:81"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row>
    <row r="86" spans="1:81"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row>
    <row r="87" spans="1:81"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row>
    <row r="88" spans="1:81"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row>
    <row r="89" spans="1:81"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row>
    <row r="90" spans="1:81"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row>
    <row r="91" spans="1:8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row>
    <row r="92" spans="1:81"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row>
    <row r="93" spans="1:81"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row>
    <row r="94" spans="1:81"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row>
    <row r="95" spans="1:81"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row r="96" spans="1:81"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row>
    <row r="97" spans="1:81"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row>
    <row r="98" spans="1:81"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row>
    <row r="99" spans="1:81"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row>
    <row r="100" spans="1:81"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row>
    <row r="101" spans="1:81" ht="21" customHeight="1" thickBot="1">
      <c r="A101" s="13" t="e">
        <f>'Instructions-DataEntry'!E2</f>
        <v>#N/A</v>
      </c>
      <c r="B101" s="1"/>
      <c r="C101" s="1"/>
      <c r="D101" s="1"/>
      <c r="E101" s="14" t="s">
        <v>0</v>
      </c>
      <c r="F101" s="97">
        <f>F1</f>
        <v>44743</v>
      </c>
      <c r="G101" s="15" t="s">
        <v>1</v>
      </c>
      <c r="H101" s="98">
        <f>H1</f>
        <v>44834</v>
      </c>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row>
    <row r="102" spans="1:81" ht="21" customHeight="1" thickBot="1">
      <c r="A102" s="3" t="s">
        <v>2</v>
      </c>
      <c r="B102" s="4"/>
      <c r="C102" s="4"/>
      <c r="D102" s="4"/>
      <c r="E102" s="4"/>
      <c r="F102" s="383"/>
      <c r="G102" s="386">
        <f>IF(H2="Yes","(REVISED)",0)</f>
        <v>0</v>
      </c>
      <c r="H102" s="5"/>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row>
    <row r="103" spans="1:81" ht="21" customHeight="1" thickBot="1">
      <c r="A103" s="6" t="s">
        <v>5</v>
      </c>
      <c r="B103" s="7"/>
      <c r="C103" s="7"/>
      <c r="D103" s="7"/>
      <c r="E103" s="7"/>
      <c r="F103" s="7"/>
      <c r="G103" s="7"/>
      <c r="H103" s="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row>
    <row r="104" spans="1:81" ht="21" customHeight="1" thickBot="1">
      <c r="A104" s="9" t="s">
        <v>6</v>
      </c>
      <c r="B104" s="9" t="s">
        <v>7</v>
      </c>
      <c r="C104" s="9" t="s">
        <v>8</v>
      </c>
      <c r="D104" s="9" t="s">
        <v>9</v>
      </c>
      <c r="E104" s="9" t="str">
        <f>E4</f>
        <v xml:space="preserve"> 4.NAVAIDS</v>
      </c>
      <c r="F104" s="9" t="s">
        <v>10</v>
      </c>
      <c r="G104" s="9" t="s">
        <v>11</v>
      </c>
      <c r="H104" s="9" t="s">
        <v>12</v>
      </c>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row>
    <row r="105" spans="1:81" ht="21" customHeight="1">
      <c r="A105" s="10" t="s">
        <v>13</v>
      </c>
      <c r="B105" s="20">
        <f>IF(Introduction!$J$20="ON", ROUND(B5,0), ROUND(B5,2))</f>
        <v>0</v>
      </c>
      <c r="C105" s="20">
        <f>IF(Introduction!$J$20="ON", ROUND(C5,0), ROUND(C5,2))</f>
        <v>0</v>
      </c>
      <c r="D105" s="20">
        <f>IF(Introduction!$J$20="ON", ROUND(D5,0), ROUND(D5,2))</f>
        <v>0</v>
      </c>
      <c r="E105" s="20">
        <f>IF(Introduction!$J$20="ON", ROUND(E5,0), ROUND(E5,2))</f>
        <v>0</v>
      </c>
      <c r="F105" s="20">
        <f>IF(Introduction!$J$20="ON", ROUND(F5,0), ROUND(F5,2))</f>
        <v>0</v>
      </c>
      <c r="G105" s="20">
        <f>IF(Introduction!$J$20="ON", ROUND(G5,0), ROUND(G5,2))</f>
        <v>0</v>
      </c>
      <c r="H105" s="17">
        <f t="shared" ref="H105:H112" si="3">SUM(B105:G105)</f>
        <v>0</v>
      </c>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row>
    <row r="106" spans="1:81" ht="21" customHeight="1">
      <c r="A106" s="11" t="s">
        <v>14</v>
      </c>
      <c r="B106" s="21">
        <f>IF(Introduction!$J$20="ON", ROUND(B6,0), ROUND(B6,2))</f>
        <v>0</v>
      </c>
      <c r="C106" s="21">
        <f>IF(Introduction!$J$20="ON", ROUND(C6,0), ROUND(C6,2))</f>
        <v>0</v>
      </c>
      <c r="D106" s="21">
        <f>IF(Introduction!$J$20="ON", ROUND(D6,0), ROUND(D6,2))</f>
        <v>0</v>
      </c>
      <c r="E106" s="21">
        <f>IF(Introduction!$J$20="ON", ROUND(E6,0), ROUND(E6,2))</f>
        <v>0</v>
      </c>
      <c r="F106" s="21">
        <f>IF(Introduction!$J$20="ON", ROUND(F6,0), ROUND(F6,2))</f>
        <v>0</v>
      </c>
      <c r="G106" s="21">
        <f>IF(Introduction!$J$20="ON", ROUND(G6,0), ROUND(G6,2))</f>
        <v>0</v>
      </c>
      <c r="H106" s="19">
        <f t="shared" si="3"/>
        <v>0</v>
      </c>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row>
    <row r="107" spans="1:81" ht="21" customHeight="1">
      <c r="A107" s="11" t="s">
        <v>15</v>
      </c>
      <c r="B107" s="21">
        <f>IF(Introduction!$J$20="ON", ROUND(B7,0), ROUND(B7,2))</f>
        <v>0</v>
      </c>
      <c r="C107" s="21">
        <f>IF(Introduction!$J$20="ON", ROUND(C7,0), ROUND(C7,2))</f>
        <v>0</v>
      </c>
      <c r="D107" s="21">
        <f>IF(Introduction!$J$20="ON", ROUND(D7,0), ROUND(D7,2))</f>
        <v>0</v>
      </c>
      <c r="E107" s="21">
        <f>IF(Introduction!$J$20="ON", ROUND(E7,0), ROUND(E7,2))</f>
        <v>0</v>
      </c>
      <c r="F107" s="21">
        <f>IF(Introduction!$J$20="ON", ROUND(F7,0), ROUND(F7,2))</f>
        <v>0</v>
      </c>
      <c r="G107" s="21">
        <f>IF(Introduction!$J$20="ON", ROUND(G7,0), ROUND(G7,2))</f>
        <v>0</v>
      </c>
      <c r="H107" s="19">
        <f t="shared" si="3"/>
        <v>0</v>
      </c>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row>
    <row r="108" spans="1:81" ht="21" customHeight="1">
      <c r="A108" s="11" t="s">
        <v>16</v>
      </c>
      <c r="B108" s="21">
        <f>IF(Introduction!$J$20="ON", ROUND(B8,0), ROUND(B8,2))</f>
        <v>0</v>
      </c>
      <c r="C108" s="21">
        <f>IF(Introduction!$J$20="ON", ROUND(C8,0), ROUND(C8,2))</f>
        <v>0</v>
      </c>
      <c r="D108" s="21">
        <f>IF(Introduction!$J$20="ON", ROUND(D8,0), ROUND(D8,2))</f>
        <v>0</v>
      </c>
      <c r="E108" s="21">
        <f>IF(Introduction!$J$20="ON", ROUND(E8,0), ROUND(E8,2))</f>
        <v>0</v>
      </c>
      <c r="F108" s="21">
        <f>IF(Introduction!$J$20="ON", ROUND(F8,0), ROUND(F8,2))</f>
        <v>0</v>
      </c>
      <c r="G108" s="21">
        <f>IF(Introduction!$J$20="ON", ROUND(G8,0), ROUND(G8,2))</f>
        <v>0</v>
      </c>
      <c r="H108" s="19">
        <f t="shared" si="3"/>
        <v>0</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row>
    <row r="109" spans="1:81" ht="21" customHeight="1">
      <c r="A109" s="11" t="s">
        <v>17</v>
      </c>
      <c r="B109" s="21">
        <f>IF(Introduction!$J$20="ON", ROUND(B9,0), ROUND(B9,2))</f>
        <v>0</v>
      </c>
      <c r="C109" s="21">
        <f>IF(Introduction!$J$20="ON", ROUND(C9,0), ROUND(C9,2))</f>
        <v>0</v>
      </c>
      <c r="D109" s="21">
        <f>IF(Introduction!$J$20="ON", ROUND(D9,0), ROUND(D9,2))</f>
        <v>0</v>
      </c>
      <c r="E109" s="21">
        <f>IF(Introduction!$J$20="ON", ROUND(E9,0), ROUND(E9,2))</f>
        <v>0</v>
      </c>
      <c r="F109" s="21">
        <f>IF(Introduction!$J$20="ON", ROUND(F9,0), ROUND(F9,2))</f>
        <v>0</v>
      </c>
      <c r="G109" s="21">
        <f>IF(Introduction!$J$20="ON", ROUND(G9,0), ROUND(G9,2))</f>
        <v>0</v>
      </c>
      <c r="H109" s="19">
        <f t="shared" si="3"/>
        <v>0</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row>
    <row r="110" spans="1:81" ht="21" customHeight="1">
      <c r="A110" s="11" t="s">
        <v>18</v>
      </c>
      <c r="B110" s="21">
        <f>IF(Introduction!$J$20="ON", ROUND(B10,0), ROUND(B10,2))</f>
        <v>0</v>
      </c>
      <c r="C110" s="21">
        <f>IF(Introduction!$J$20="ON", ROUND(C10,0), ROUND(C10,2))</f>
        <v>0</v>
      </c>
      <c r="D110" s="21">
        <f>IF(Introduction!$J$20="ON", ROUND(D10,0), ROUND(D10,2))</f>
        <v>0</v>
      </c>
      <c r="E110" s="21">
        <f>IF(Introduction!$J$20="ON", ROUND(E10,0), ROUND(E10,2))</f>
        <v>0</v>
      </c>
      <c r="F110" s="21">
        <f>IF(Introduction!$J$20="ON", ROUND(F10,0), ROUND(F10,2))</f>
        <v>0</v>
      </c>
      <c r="G110" s="21">
        <f>IF(Introduction!$J$20="ON", ROUND(G10,0), ROUND(G10,2))</f>
        <v>0</v>
      </c>
      <c r="H110" s="19">
        <f t="shared" si="3"/>
        <v>0</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row>
    <row r="111" spans="1:81" ht="21" customHeight="1">
      <c r="A111" s="11" t="s">
        <v>19</v>
      </c>
      <c r="B111" s="21">
        <f>IF(Introduction!$J$20="ON", ROUND(B11,0), ROUND(B11,2))</f>
        <v>0</v>
      </c>
      <c r="C111" s="21">
        <f>IF(Introduction!$J$20="ON", ROUND(C11,0), ROUND(C11,2))</f>
        <v>0</v>
      </c>
      <c r="D111" s="21">
        <f>IF(Introduction!$J$20="ON", ROUND(D11,0), ROUND(D11,2))</f>
        <v>0</v>
      </c>
      <c r="E111" s="21">
        <f>IF(Introduction!$J$20="ON", ROUND(E11,0), ROUND(E11,2))</f>
        <v>0</v>
      </c>
      <c r="F111" s="21">
        <f>IF(Introduction!$J$20="ON", ROUND(F11,0), ROUND(F11,2))</f>
        <v>0</v>
      </c>
      <c r="G111" s="21">
        <f>IF(Introduction!$J$20="ON", ROUND(G11,0), ROUND(G11,2))</f>
        <v>0</v>
      </c>
      <c r="H111" s="19">
        <f t="shared" si="3"/>
        <v>0</v>
      </c>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row>
    <row r="112" spans="1:81" ht="21" customHeight="1">
      <c r="A112" s="11" t="s">
        <v>20</v>
      </c>
      <c r="B112" s="21">
        <f>IF(Introduction!$J$20="ON", ROUND(B12,0), ROUND(B12,2))</f>
        <v>0</v>
      </c>
      <c r="C112" s="21">
        <f>IF(Introduction!$J$20="ON", ROUND(C12,0), ROUND(C12,2))</f>
        <v>0</v>
      </c>
      <c r="D112" s="21">
        <f>IF(Introduction!$J$20="ON", ROUND(D12,0), ROUND(D12,2))</f>
        <v>0</v>
      </c>
      <c r="E112" s="21">
        <f>IF(Introduction!$J$20="ON", ROUND(E12,0), ROUND(E12,2))</f>
        <v>0</v>
      </c>
      <c r="F112" s="21">
        <f>IF(Introduction!$J$20="ON", ROUND(F12,0), ROUND(F12,2))</f>
        <v>0</v>
      </c>
      <c r="G112" s="21">
        <f>IF(Introduction!$J$20="ON", ROUND(G12,0), ROUND(G12,2))</f>
        <v>0</v>
      </c>
      <c r="H112" s="19">
        <f t="shared" si="3"/>
        <v>0</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row>
    <row r="113" spans="1:81" ht="21" customHeight="1">
      <c r="A113" s="12" t="s">
        <v>21</v>
      </c>
      <c r="B113" s="19">
        <f t="shared" ref="B113:H113" si="4">SUM(B105:B112)</f>
        <v>0</v>
      </c>
      <c r="C113" s="19">
        <f t="shared" si="4"/>
        <v>0</v>
      </c>
      <c r="D113" s="19">
        <f t="shared" si="4"/>
        <v>0</v>
      </c>
      <c r="E113" s="19">
        <f t="shared" si="4"/>
        <v>0</v>
      </c>
      <c r="F113" s="19">
        <f t="shared" si="4"/>
        <v>0</v>
      </c>
      <c r="G113" s="19">
        <f t="shared" si="4"/>
        <v>0</v>
      </c>
      <c r="H113" s="19">
        <f t="shared" si="4"/>
        <v>0</v>
      </c>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row>
    <row r="114" spans="1:81" ht="21" customHeight="1">
      <c r="A114" s="11" t="s">
        <v>22</v>
      </c>
      <c r="B114" s="21">
        <f>IF(Introduction!$J$20="ON", ROUND(B14,0), ROUND(B14,2))</f>
        <v>0</v>
      </c>
      <c r="C114" s="21">
        <f>IF(Introduction!$J$20="ON", ROUND(C14,0), ROUND(C14,2))</f>
        <v>0</v>
      </c>
      <c r="D114" s="21">
        <f>IF(Introduction!$J$20="ON", ROUND(D14,0), ROUND(D14,2))</f>
        <v>0</v>
      </c>
      <c r="E114" s="21">
        <f>IF(Introduction!$J$20="ON", ROUND(E14,0), ROUND(E14,2))</f>
        <v>0</v>
      </c>
      <c r="F114" s="21">
        <f>IF(Introduction!$J$20="ON", ROUND(F14,0), ROUND(F14,2))</f>
        <v>0</v>
      </c>
      <c r="G114" s="21">
        <f>IF(Introduction!$J$20="ON", ROUND(G14,0), ROUND(G14,2))</f>
        <v>0</v>
      </c>
      <c r="H114" s="19">
        <f>SUM(B114:G114)</f>
        <v>0</v>
      </c>
      <c r="I114" s="458"/>
      <c r="J114" s="459"/>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row>
    <row r="115" spans="1:81" ht="21" customHeight="1">
      <c r="A115" s="12" t="s">
        <v>23</v>
      </c>
      <c r="B115" s="19">
        <f t="shared" ref="B115:H115" si="5">B113+B114</f>
        <v>0</v>
      </c>
      <c r="C115" s="19">
        <f t="shared" si="5"/>
        <v>0</v>
      </c>
      <c r="D115" s="19">
        <f t="shared" si="5"/>
        <v>0</v>
      </c>
      <c r="E115" s="19">
        <f t="shared" si="5"/>
        <v>0</v>
      </c>
      <c r="F115" s="19">
        <f t="shared" si="5"/>
        <v>0</v>
      </c>
      <c r="G115" s="19">
        <f t="shared" si="5"/>
        <v>0</v>
      </c>
      <c r="H115" s="19">
        <f t="shared" si="5"/>
        <v>0</v>
      </c>
      <c r="I115" s="458"/>
      <c r="J115" s="459"/>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row>
    <row r="116" spans="1:81" ht="21" customHeight="1">
      <c r="A116" s="11" t="s">
        <v>24</v>
      </c>
      <c r="B116" s="65">
        <f t="shared" ref="B116:G116" si="6">B115-B117</f>
        <v>0</v>
      </c>
      <c r="C116" s="65" t="e">
        <f t="shared" si="6"/>
        <v>#N/A</v>
      </c>
      <c r="D116" s="65">
        <f t="shared" si="6"/>
        <v>0</v>
      </c>
      <c r="E116" s="65">
        <f t="shared" si="6"/>
        <v>0</v>
      </c>
      <c r="F116" s="65">
        <f t="shared" si="6"/>
        <v>0</v>
      </c>
      <c r="G116" s="65">
        <f t="shared" si="6"/>
        <v>0</v>
      </c>
      <c r="H116" s="19" t="e">
        <f>SUM(B116:G116)</f>
        <v>#N/A</v>
      </c>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row>
    <row r="117" spans="1:81" ht="21" customHeight="1">
      <c r="A117" s="12" t="s">
        <v>25</v>
      </c>
      <c r="B117" s="66">
        <f>IF(Introduction!$J$20="ON", ROUND(B17,0), ROUND(B17,2))</f>
        <v>0</v>
      </c>
      <c r="C117" s="66" t="e">
        <f>IF(Introduction!$J$20="ON", ROUND(C17,0), ROUND(C17,2))</f>
        <v>#N/A</v>
      </c>
      <c r="D117" s="66">
        <f>IF(Introduction!$J$20="ON", ROUND(D17,0), ROUND(D17,2))</f>
        <v>0</v>
      </c>
      <c r="E117" s="66">
        <f>IF(Introduction!$J$20="ON", ROUND(E17,0), ROUND(E17,2))</f>
        <v>0</v>
      </c>
      <c r="F117" s="66">
        <f>IF(Introduction!$J$20="ON", ROUND(F17,0), ROUND(F17,2))</f>
        <v>0</v>
      </c>
      <c r="G117" s="66">
        <f>IF(Introduction!$J$20="ON", ROUND(G17,0), ROUND(G17,2))</f>
        <v>0</v>
      </c>
      <c r="H117" s="19" t="e">
        <f>SUM(B117:G117)</f>
        <v>#N/A</v>
      </c>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row>
    <row r="118" spans="1:81" ht="3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row>
    <row r="119" spans="1:81" ht="34.5" customHeight="1">
      <c r="A119" s="456" t="str">
        <f>IF(H113=SUM(B5:G12),"","Values have been rounded to the nearest dollar.")</f>
        <v/>
      </c>
      <c r="B119" s="457"/>
      <c r="C119" s="457"/>
      <c r="D119" s="457"/>
      <c r="E119" s="457"/>
      <c r="F119" s="457"/>
      <c r="G119" s="457"/>
      <c r="H119" s="457"/>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row>
    <row r="120" spans="1:81">
      <c r="A120" s="2" t="s">
        <v>30</v>
      </c>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row>
    <row r="121" spans="1:81">
      <c r="A121" s="2" t="s">
        <v>4</v>
      </c>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row>
    <row r="122" spans="1:8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row>
    <row r="123" spans="1:8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row>
    <row r="124" spans="1:8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row>
    <row r="125" spans="1:81">
      <c r="A125" s="2"/>
      <c r="B125" s="2"/>
      <c r="C125" s="68" t="e">
        <f>IF('Instructions-DataEntry'!$C$103=0,ROUNDDOWN($C$15/2,0),IF($C$15&lt;50000,$C$115,ROUNDDOWN($C$15/2,0)+('Instructions-DataEntry'!$C$103/8)))</f>
        <v>#N/A</v>
      </c>
      <c r="D125" s="2" t="s">
        <v>848</v>
      </c>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row>
    <row r="126" spans="1:81">
      <c r="A126" s="2"/>
      <c r="B126" s="2"/>
      <c r="C126" s="67" t="e">
        <f>IF('Instructions-DataEntry'!$C$103=0,ROUNDDOWN($C$15/2,2),IF($C$15&lt;50000,$C$115,ROUNDDOWN($C$15/2,2)+('Instructions-DataEntry'!$C$103/8)))</f>
        <v>#N/A</v>
      </c>
      <c r="D126" s="2" t="s">
        <v>849</v>
      </c>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row>
    <row r="127" spans="1:8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row>
    <row r="128" spans="1:8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row>
    <row r="129" spans="1:8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row>
    <row r="130" spans="1:8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row>
    <row r="131" spans="1:8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row>
    <row r="132" spans="1:8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row>
    <row r="133" spans="1:8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row>
    <row r="134" spans="1:8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row>
    <row r="135" spans="1:8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row>
    <row r="136" spans="1:8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row>
    <row r="137" spans="1:8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row>
    <row r="138" spans="1:8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row>
    <row r="139" spans="1:8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row>
    <row r="140" spans="1:8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row>
    <row r="141" spans="1:8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row>
    <row r="142" spans="1:8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row>
    <row r="143" spans="1:8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row>
    <row r="144" spans="1:8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row>
    <row r="145" spans="1:8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row>
    <row r="146" spans="1:8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row>
    <row r="147" spans="1:8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A119:H119"/>
    <mergeCell ref="I114:J114"/>
    <mergeCell ref="I115:J115"/>
    <mergeCell ref="F2:G2"/>
    <mergeCell ref="A18:H18"/>
    <mergeCell ref="A19:B19"/>
    <mergeCell ref="B20:C21"/>
    <mergeCell ref="G21:I21"/>
    <mergeCell ref="I14:J14"/>
    <mergeCell ref="I15:J15"/>
    <mergeCell ref="C19:H19"/>
    <mergeCell ref="I10:J10"/>
  </mergeCells>
  <dataValidations count="3">
    <dataValidation type="list" showInputMessage="1" showErrorMessage="1" errorTitle="Yes or No" error="Please select either Yes or No." sqref="H2" xr:uid="{00000000-0002-0000-0600-000000000000}">
      <formula1>$A$120:$A$121</formula1>
    </dataValidation>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600-000001000000}">
      <formula1>-25000000</formula1>
      <formula2>25000000</formula2>
    </dataValidation>
    <dataValidation type="decimal" allowBlank="1" showInputMessage="1" showErrorMessage="1" errorTitle="Federal Share" error="The federal share must not exceed the total expenditures for this column nor may it be less than zero." sqref="B17:G17" xr:uid="{00000000-0002-0000-0600-000003000000}">
      <formula1>0</formula1>
      <formula2>B15</formula2>
    </dataValidation>
  </dataValidations>
  <hyperlinks>
    <hyperlink ref="A19:B19" location="ErrorChkQ4!A1" display="Click here to continue" xr:uid="{00000000-0004-0000-0600-000000000000}"/>
    <hyperlink ref="A21" location="NavigationSheet!A1" display="Select a different Quarter." xr:uid="{00000000-0004-0000-0600-000001000000}"/>
    <hyperlink ref="G21:I21" location="'Instructions-DataEntry'!A1" display="Go to data entry page." xr:uid="{00000000-0004-0000-0600-000002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B5FEE458-4452-4C2F-BAA4-FA899EA6742F}">
            <xm:f>Introduction!$J$20="ON"</xm:f>
            <x14:dxf>
              <numFmt numFmtId="6" formatCode="#,##0_);[Red]\(#,##0\)"/>
            </x14:dxf>
          </x14:cfRule>
          <xm:sqref>B105:H117</xm:sqref>
        </x14:conditionalFormatting>
        <x14:conditionalFormatting xmlns:xm="http://schemas.microsoft.com/office/excel/2006/main">
          <x14:cfRule type="expression" priority="4" id="{FEC1868E-4983-4A7B-AB87-38D3369789E7}">
            <xm:f>Introduction!$J$20="ON"</xm:f>
            <x14:dxf>
              <numFmt numFmtId="6" formatCode="#,##0_);[Red]\(#,##0\)"/>
            </x14:dxf>
          </x14:cfRule>
          <xm:sqref>B5:H14</xm:sqref>
        </x14:conditionalFormatting>
        <x14:conditionalFormatting xmlns:xm="http://schemas.microsoft.com/office/excel/2006/main">
          <x14:cfRule type="expression" priority="2" id="{92845DB6-ADCA-43FB-B44A-C7DA92620121}">
            <xm:f>Introduction!$J$20="ON"</xm:f>
            <x14:dxf>
              <numFmt numFmtId="6" formatCode="#,##0_);[Red]\(#,##0\)"/>
            </x14:dxf>
          </x14:cfRule>
          <xm:sqref>B15:H17</xm:sqref>
        </x14:conditionalFormatting>
        <x14:conditionalFormatting xmlns:xm="http://schemas.microsoft.com/office/excel/2006/main">
          <x14:cfRule type="expression" priority="1" id="{2168C385-49C5-4272-B02D-6FCDC178F9E5}">
            <xm:f>Introduction!$J$20="ON"</xm:f>
            <x14:dxf>
              <numFmt numFmtId="10" formatCode="&quot;$&quot;#,##0_);[Red]\(&quot;$&quot;#,##0\)"/>
            </x14:dxf>
          </x14:cfRule>
          <xm:sqref>I15:J15</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dimension ref="A1:CC500"/>
  <sheetViews>
    <sheetView showGridLines="0" showRowColHeaders="0" showZeros="0" workbookViewId="0"/>
  </sheetViews>
  <sheetFormatPr defaultRowHeight="15"/>
  <cols>
    <col min="1" max="1" width="29.85546875" customWidth="1"/>
    <col min="2" max="8" width="13.42578125" customWidth="1"/>
    <col min="9" max="10" width="14.28515625" customWidth="1"/>
    <col min="11" max="11" width="10.7109375" customWidth="1"/>
    <col min="12" max="81" width="14.28515625" customWidth="1"/>
  </cols>
  <sheetData>
    <row r="1" spans="1:81" ht="21" customHeight="1" thickBot="1">
      <c r="A1" s="13" t="e">
        <f>'Instructions-DataEntry'!E2</f>
        <v>#N/A</v>
      </c>
      <c r="B1" s="1"/>
      <c r="C1" s="1"/>
      <c r="D1" s="1"/>
      <c r="E1" s="14" t="s">
        <v>0</v>
      </c>
      <c r="F1" s="95">
        <f>'Set-Up'!B17</f>
        <v>44743</v>
      </c>
      <c r="G1" s="15" t="s">
        <v>1</v>
      </c>
      <c r="H1" s="96">
        <f>'Set-Up'!B18</f>
        <v>44834</v>
      </c>
      <c r="I1" s="101" t="str">
        <f ca="1">IF($AB$9&gt;-0.01,"",IF($AC$2=TRUE,"This report appears to be past due!",""))</f>
        <v/>
      </c>
      <c r="J1" s="2"/>
      <c r="K1" s="2"/>
      <c r="L1" s="2"/>
      <c r="M1" s="2"/>
      <c r="N1" s="2"/>
      <c r="O1" s="2"/>
      <c r="P1" s="2"/>
      <c r="Q1" s="2"/>
      <c r="R1" s="2"/>
      <c r="S1" s="2"/>
      <c r="T1" s="2"/>
      <c r="U1" s="2"/>
      <c r="V1" s="2"/>
      <c r="W1" s="2"/>
      <c r="X1" s="2"/>
      <c r="Y1" s="2"/>
      <c r="Z1" s="2"/>
      <c r="AA1" s="32" t="s">
        <v>1019</v>
      </c>
      <c r="AB1" s="32" t="s">
        <v>1020</v>
      </c>
      <c r="AC1" s="76" t="s">
        <v>1021</v>
      </c>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ht="21" customHeight="1" thickBot="1">
      <c r="A2" s="3" t="s">
        <v>2</v>
      </c>
      <c r="B2" s="4"/>
      <c r="C2" s="4"/>
      <c r="D2" s="4"/>
      <c r="E2" s="4"/>
      <c r="F2" s="460" t="s">
        <v>3</v>
      </c>
      <c r="G2" s="461"/>
      <c r="H2" s="16" t="s">
        <v>4</v>
      </c>
      <c r="I2" s="102" t="str">
        <f ca="1">IF($AB$9&gt;-0.01,"",IF($AC$2=TRUE,"Unless you have arranged for an extention,",""))</f>
        <v/>
      </c>
      <c r="J2" s="2"/>
      <c r="K2" s="2"/>
      <c r="L2" s="2"/>
      <c r="M2" s="2"/>
      <c r="N2" s="2"/>
      <c r="O2" s="2"/>
      <c r="P2" s="2"/>
      <c r="Q2" s="2"/>
      <c r="R2" s="2"/>
      <c r="S2" s="2"/>
      <c r="T2" s="2"/>
      <c r="U2" s="2"/>
      <c r="V2" s="2"/>
      <c r="W2" s="2"/>
      <c r="X2" s="2"/>
      <c r="Y2" s="2"/>
      <c r="Z2" s="2"/>
      <c r="AA2" t="b">
        <f>AND(H15=0,H115=0)</f>
        <v>1</v>
      </c>
      <c r="AB2" t="b">
        <f>AND(H2="Yes",G102="(Revised)")</f>
        <v>0</v>
      </c>
      <c r="AC2" s="25" t="b">
        <f ca="1">AND(AA2=TRUE,AB2=FALSE,AB9&lt;0)</f>
        <v>0</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ht="21" customHeight="1" thickBot="1">
      <c r="A3" s="6" t="s">
        <v>5</v>
      </c>
      <c r="B3" s="7"/>
      <c r="C3" s="7"/>
      <c r="D3" s="7"/>
      <c r="E3" s="7"/>
      <c r="F3" s="7"/>
      <c r="G3" s="7"/>
      <c r="H3" s="8"/>
      <c r="I3" s="103" t="str">
        <f ca="1">IF($AB$9&gt;-0.01,"",IF($AC$2=TRUE,"the 1st Qtr Rpt was due on:",""))</f>
        <v/>
      </c>
      <c r="J3" s="2"/>
      <c r="K3" s="2"/>
      <c r="L3" s="2"/>
      <c r="M3" s="2"/>
      <c r="N3" s="2"/>
      <c r="O3" s="2"/>
      <c r="P3" s="2"/>
      <c r="Q3" s="2"/>
      <c r="R3" s="2"/>
      <c r="S3" s="2"/>
      <c r="T3" s="2"/>
      <c r="U3" s="2"/>
      <c r="V3" s="2"/>
      <c r="W3" s="2"/>
      <c r="X3" s="2"/>
      <c r="Y3" s="2"/>
      <c r="Z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1" ht="21" customHeight="1" thickBot="1">
      <c r="A4" s="9" t="s">
        <v>6</v>
      </c>
      <c r="B4" s="9" t="s">
        <v>7</v>
      </c>
      <c r="C4" s="9" t="s">
        <v>8</v>
      </c>
      <c r="D4" s="9" t="s">
        <v>9</v>
      </c>
      <c r="E4" s="9" t="str">
        <f>IF(Introduction!J31="VA","4.VMRC LE"," 4.NAVAIDS")</f>
        <v xml:space="preserve"> 4.NAVAIDS</v>
      </c>
      <c r="F4" s="9" t="s">
        <v>10</v>
      </c>
      <c r="G4" s="9" t="s">
        <v>11</v>
      </c>
      <c r="H4" s="9" t="s">
        <v>12</v>
      </c>
      <c r="I4" s="104" t="str">
        <f ca="1">IF($AB$9&gt;-0.01,"",IF($AC$2=TRUE,$AB$8,""))</f>
        <v/>
      </c>
      <c r="J4" s="2"/>
      <c r="K4" s="2"/>
      <c r="L4" s="2"/>
      <c r="M4" s="2"/>
      <c r="N4" s="2"/>
      <c r="O4" s="2"/>
      <c r="P4" s="2"/>
      <c r="Q4" s="2"/>
      <c r="R4" s="2"/>
      <c r="S4" s="2"/>
      <c r="T4" s="2"/>
      <c r="U4" s="2"/>
      <c r="V4" s="2"/>
      <c r="W4" s="2"/>
      <c r="X4" s="2"/>
      <c r="Y4" s="2"/>
      <c r="Z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1" ht="21" customHeight="1">
      <c r="A5" s="10" t="s">
        <v>13</v>
      </c>
      <c r="B5" s="20"/>
      <c r="C5" s="20"/>
      <c r="D5" s="20"/>
      <c r="E5" s="20"/>
      <c r="F5" s="20"/>
      <c r="G5" s="20"/>
      <c r="H5" s="17">
        <f t="shared" ref="H5:H17" si="0">H105</f>
        <v>0</v>
      </c>
      <c r="I5" s="2"/>
      <c r="J5" s="2"/>
      <c r="K5" s="2"/>
      <c r="L5" s="2"/>
      <c r="M5" s="2"/>
      <c r="N5" s="2"/>
      <c r="O5" s="2"/>
      <c r="P5" s="2"/>
      <c r="Q5" s="2"/>
      <c r="R5" s="2"/>
      <c r="S5" s="2"/>
      <c r="T5" s="2"/>
      <c r="U5" s="2"/>
      <c r="V5" s="2"/>
      <c r="W5" s="2"/>
      <c r="X5" s="2"/>
      <c r="Y5" s="2"/>
      <c r="Z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row>
    <row r="6" spans="1:81" ht="21" customHeight="1">
      <c r="A6" s="11" t="s">
        <v>14</v>
      </c>
      <c r="B6" s="21"/>
      <c r="C6" s="21"/>
      <c r="D6" s="21"/>
      <c r="E6" s="21"/>
      <c r="F6" s="21"/>
      <c r="G6" s="21"/>
      <c r="H6" s="19">
        <f t="shared" si="0"/>
        <v>0</v>
      </c>
      <c r="I6" s="2"/>
      <c r="J6" s="2"/>
      <c r="K6" s="2"/>
      <c r="L6" s="2"/>
      <c r="M6" s="2"/>
      <c r="N6" s="2"/>
      <c r="O6" s="2"/>
      <c r="P6" s="2"/>
      <c r="Q6" s="2"/>
      <c r="R6" s="2"/>
      <c r="S6" s="2"/>
      <c r="T6" s="2"/>
      <c r="U6" s="2"/>
      <c r="V6" s="2"/>
      <c r="W6" s="2"/>
      <c r="X6" s="2"/>
      <c r="Y6" s="2"/>
      <c r="Z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1" ht="21" customHeight="1">
      <c r="A7" s="11" t="s">
        <v>15</v>
      </c>
      <c r="B7" s="21"/>
      <c r="C7" s="21"/>
      <c r="D7" s="21"/>
      <c r="E7" s="21"/>
      <c r="F7" s="21"/>
      <c r="G7" s="21"/>
      <c r="H7" s="19">
        <f t="shared" si="0"/>
        <v>0</v>
      </c>
      <c r="I7" s="2"/>
      <c r="J7" s="2"/>
      <c r="K7" s="2"/>
      <c r="L7" s="2"/>
      <c r="M7" s="2"/>
      <c r="N7" s="2"/>
      <c r="O7" s="2"/>
      <c r="P7" s="2"/>
      <c r="Q7" s="2"/>
      <c r="R7" s="2"/>
      <c r="S7" s="2"/>
      <c r="T7" s="2"/>
      <c r="U7" s="2"/>
      <c r="V7" s="2"/>
      <c r="W7" s="2"/>
      <c r="X7" s="2"/>
      <c r="Y7" s="2"/>
      <c r="Z7" s="2"/>
      <c r="AA7" s="99" t="s">
        <v>1022</v>
      </c>
      <c r="AB7" s="79">
        <f ca="1">TODAY()</f>
        <v>44580</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1" ht="21" customHeight="1">
      <c r="A8" s="11" t="s">
        <v>16</v>
      </c>
      <c r="B8" s="21"/>
      <c r="C8" s="21"/>
      <c r="D8" s="21"/>
      <c r="E8" s="21"/>
      <c r="F8" s="21"/>
      <c r="G8" s="21"/>
      <c r="H8" s="19">
        <f t="shared" si="0"/>
        <v>0</v>
      </c>
      <c r="I8" s="2"/>
      <c r="J8" s="2"/>
      <c r="K8" s="2"/>
      <c r="L8" s="2"/>
      <c r="M8" s="2"/>
      <c r="N8" s="2"/>
      <c r="O8" s="2"/>
      <c r="P8" s="2"/>
      <c r="Q8" s="2"/>
      <c r="R8" s="2"/>
      <c r="S8" s="2"/>
      <c r="T8" s="2"/>
      <c r="U8" s="2"/>
      <c r="V8" s="2"/>
      <c r="W8" s="2"/>
      <c r="X8" s="2"/>
      <c r="Y8" s="2"/>
      <c r="Z8" s="2"/>
      <c r="AA8" s="99" t="s">
        <v>1023</v>
      </c>
      <c r="AB8" s="79">
        <f>'Set-Up'!D5</f>
        <v>44591</v>
      </c>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1" ht="21" customHeight="1">
      <c r="A9" s="11" t="s">
        <v>17</v>
      </c>
      <c r="B9" s="21"/>
      <c r="C9" s="21"/>
      <c r="D9" s="21"/>
      <c r="E9" s="21"/>
      <c r="F9" s="21"/>
      <c r="G9" s="21"/>
      <c r="H9" s="19">
        <f t="shared" si="0"/>
        <v>0</v>
      </c>
      <c r="I9" s="2"/>
      <c r="J9" s="2"/>
      <c r="K9" s="2"/>
      <c r="L9" s="2"/>
      <c r="M9" s="2"/>
      <c r="N9" s="2"/>
      <c r="O9" s="2"/>
      <c r="P9" s="2"/>
      <c r="Q9" s="2"/>
      <c r="R9" s="2"/>
      <c r="S9" s="2"/>
      <c r="T9" s="2"/>
      <c r="U9" s="2"/>
      <c r="V9" s="2"/>
      <c r="W9" s="2"/>
      <c r="X9" s="2"/>
      <c r="Y9" s="2"/>
      <c r="Z9" s="2"/>
      <c r="AA9" s="99" t="s">
        <v>1024</v>
      </c>
      <c r="AB9" s="100">
        <f ca="1">AB8-AB7</f>
        <v>11</v>
      </c>
      <c r="AC9" s="32" t="s">
        <v>1025</v>
      </c>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row>
    <row r="10" spans="1:81" ht="21" customHeight="1">
      <c r="A10" s="11" t="s">
        <v>18</v>
      </c>
      <c r="B10" s="21"/>
      <c r="C10" s="21"/>
      <c r="D10" s="21"/>
      <c r="E10" s="21"/>
      <c r="F10" s="21"/>
      <c r="G10" s="21"/>
      <c r="H10" s="19">
        <f t="shared" si="0"/>
        <v>0</v>
      </c>
      <c r="I10" s="472" t="s">
        <v>1026</v>
      </c>
      <c r="J10" s="47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row>
    <row r="11" spans="1:81" ht="21" customHeight="1">
      <c r="A11" s="11" t="s">
        <v>19</v>
      </c>
      <c r="B11" s="21"/>
      <c r="C11" s="21"/>
      <c r="D11" s="21"/>
      <c r="E11" s="21"/>
      <c r="F11" s="21"/>
      <c r="G11" s="21"/>
      <c r="H11" s="19">
        <f t="shared" si="0"/>
        <v>0</v>
      </c>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row>
    <row r="12" spans="1:81" ht="21" customHeight="1">
      <c r="A12" s="11" t="s">
        <v>20</v>
      </c>
      <c r="B12" s="21"/>
      <c r="C12" s="21"/>
      <c r="D12" s="21"/>
      <c r="E12" s="21"/>
      <c r="F12" s="21"/>
      <c r="G12" s="21"/>
      <c r="H12" s="19">
        <f t="shared" si="0"/>
        <v>0</v>
      </c>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row>
    <row r="13" spans="1:81" ht="21" customHeight="1">
      <c r="A13" s="12" t="s">
        <v>21</v>
      </c>
      <c r="B13" s="19">
        <f t="shared" ref="B13:G13" si="1">B113</f>
        <v>0</v>
      </c>
      <c r="C13" s="19">
        <f t="shared" si="1"/>
        <v>0</v>
      </c>
      <c r="D13" s="19">
        <f t="shared" si="1"/>
        <v>0</v>
      </c>
      <c r="E13" s="19">
        <f t="shared" si="1"/>
        <v>0</v>
      </c>
      <c r="F13" s="19">
        <f t="shared" si="1"/>
        <v>0</v>
      </c>
      <c r="G13" s="19">
        <f t="shared" si="1"/>
        <v>0</v>
      </c>
      <c r="H13" s="19">
        <f t="shared" si="0"/>
        <v>0</v>
      </c>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row>
    <row r="14" spans="1:81" ht="21" customHeight="1">
      <c r="A14" s="11" t="s">
        <v>22</v>
      </c>
      <c r="B14" s="21"/>
      <c r="C14" s="21"/>
      <c r="D14" s="21"/>
      <c r="E14" s="21"/>
      <c r="F14" s="21"/>
      <c r="G14" s="21"/>
      <c r="H14" s="19">
        <f t="shared" si="0"/>
        <v>0</v>
      </c>
      <c r="I14" s="468" t="e">
        <f>IF(ErrorChkFinal!J38=0,"Fed Funds Exhausted","Fed Funds Available")</f>
        <v>#VALUE!</v>
      </c>
      <c r="J14" s="469"/>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row>
    <row r="15" spans="1:81" ht="21" customHeight="1">
      <c r="A15" s="12" t="s">
        <v>23</v>
      </c>
      <c r="B15" s="19">
        <f t="shared" ref="B15:G16" si="2">B115</f>
        <v>0</v>
      </c>
      <c r="C15" s="19">
        <f t="shared" si="2"/>
        <v>0</v>
      </c>
      <c r="D15" s="19">
        <f t="shared" si="2"/>
        <v>0</v>
      </c>
      <c r="E15" s="19">
        <f t="shared" si="2"/>
        <v>0</v>
      </c>
      <c r="F15" s="19">
        <f t="shared" si="2"/>
        <v>0</v>
      </c>
      <c r="G15" s="19">
        <f t="shared" si="2"/>
        <v>0</v>
      </c>
      <c r="H15" s="19">
        <f t="shared" si="0"/>
        <v>0</v>
      </c>
      <c r="I15" s="470" t="e">
        <f>IF(I14="Fed Funds Exhausted",0,ErrorChkFinal!$J$38)</f>
        <v>#VALUE!</v>
      </c>
      <c r="J15" s="47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21" customHeight="1">
      <c r="A16" s="12" t="s">
        <v>24</v>
      </c>
      <c r="B16" s="19">
        <f t="shared" si="2"/>
        <v>0</v>
      </c>
      <c r="C16" s="19" t="e">
        <f t="shared" si="2"/>
        <v>#N/A</v>
      </c>
      <c r="D16" s="19">
        <f t="shared" si="2"/>
        <v>0</v>
      </c>
      <c r="E16" s="19">
        <f t="shared" si="2"/>
        <v>0</v>
      </c>
      <c r="F16" s="19">
        <f t="shared" si="2"/>
        <v>0</v>
      </c>
      <c r="G16" s="19">
        <f t="shared" si="2"/>
        <v>0</v>
      </c>
      <c r="H16" s="19" t="e">
        <f t="shared" si="0"/>
        <v>#N/A</v>
      </c>
      <c r="I16" s="430"/>
      <c r="J16" s="430"/>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1:81" ht="21" customHeight="1">
      <c r="A17" s="11" t="s">
        <v>25</v>
      </c>
      <c r="B17" s="21">
        <f>IF(Introduction!$J$20="ON",ROUNDDOWN(B15/2,0),ROUNDDOWN(B15/2,2))</f>
        <v>0</v>
      </c>
      <c r="C17" s="21" t="e">
        <f>IF(Introduction!$J$20="ON",C125,C126)</f>
        <v>#N/A</v>
      </c>
      <c r="D17" s="21">
        <f>IF(Introduction!$J$20="ON",ROUNDDOWN(D15/2,0),ROUNDDOWN(D15/2,2))</f>
        <v>0</v>
      </c>
      <c r="E17" s="21">
        <f>IF(Introduction!$J$20="ON",ROUNDDOWN(E15/2,0),ROUNDDOWN(E15/2,2))</f>
        <v>0</v>
      </c>
      <c r="F17" s="21">
        <f>IF(Introduction!$J$20="ON",ROUNDDOWN(F15/2,0),ROUNDDOWN(F15/2,2))</f>
        <v>0</v>
      </c>
      <c r="G17" s="21">
        <f>IF(Introduction!$J$20="ON",ROUNDDOWN(G15/2,0),ROUNDDOWN(G15/2,2))</f>
        <v>0</v>
      </c>
      <c r="H17" s="18" t="e">
        <f t="shared" si="0"/>
        <v>#N/A</v>
      </c>
      <c r="I17" s="431" t="e">
        <f>IF(I15&lt;0,"WARNING:  Federal share exceeds authorized amount.","")</f>
        <v>#VALUE!</v>
      </c>
      <c r="J17" s="430"/>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1:81" ht="37.5" customHeight="1">
      <c r="A18" s="462" t="str">
        <f>IF(H113=SUM(B5:G12),"","Your expenditures were not entered in whole dollars.  All values have been automatically rounded for you and the figures displayed above will be used on your SF-425")</f>
        <v/>
      </c>
      <c r="B18" s="463"/>
      <c r="C18" s="463"/>
      <c r="D18" s="463"/>
      <c r="E18" s="463"/>
      <c r="F18" s="463"/>
      <c r="G18" s="463"/>
      <c r="H18" s="463"/>
      <c r="I18" s="432" t="e">
        <f>IF(H17&gt;H15,"Exceeds total outlays!",0)</f>
        <v>#N/A</v>
      </c>
      <c r="J18" s="430"/>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1:81" ht="30.75" customHeight="1">
      <c r="A19" s="464" t="s">
        <v>666</v>
      </c>
      <c r="B19" s="464"/>
      <c r="C19" s="456" t="s">
        <v>1254</v>
      </c>
      <c r="D19" s="457"/>
      <c r="E19" s="457"/>
      <c r="F19" s="457"/>
      <c r="G19" s="457"/>
      <c r="H19" s="45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1:81" ht="12.75" customHeight="1">
      <c r="A20" s="2"/>
      <c r="B20" s="481" t="s">
        <v>34</v>
      </c>
      <c r="C20" s="48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1:81" ht="19.5" customHeight="1">
      <c r="A21" s="22" t="s">
        <v>27</v>
      </c>
      <c r="B21" s="482"/>
      <c r="C21" s="482"/>
      <c r="D21" s="387" t="s">
        <v>28</v>
      </c>
      <c r="E21" s="2"/>
      <c r="F21" s="2"/>
      <c r="G21" s="467" t="s">
        <v>29</v>
      </c>
      <c r="H21" s="467"/>
      <c r="I21" s="467"/>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1:81"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1:81"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1:81"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1:81"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1:81"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1:81"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1:81"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1:81"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1:81"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1:8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1:81"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row>
    <row r="41" spans="1:8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row>
    <row r="43" spans="1:81"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row>
    <row r="44" spans="1:81"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row>
    <row r="45" spans="1:81"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row>
    <row r="46" spans="1:81"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row>
    <row r="47" spans="1:81"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row>
    <row r="48" spans="1:81"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row>
    <row r="49" spans="1:81"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row>
    <row r="50" spans="1:81"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row>
    <row r="51" spans="1:8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row>
    <row r="52" spans="1:81"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row>
    <row r="53" spans="1:81"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row>
    <row r="54" spans="1:81"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row>
    <row r="55" spans="1:81"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row>
    <row r="56" spans="1:81"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row>
    <row r="57" spans="1:81"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row>
    <row r="58" spans="1:81"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row>
    <row r="59" spans="1:81"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row>
    <row r="60" spans="1:81"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row>
    <row r="61" spans="1:8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row>
    <row r="62" spans="1:81"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row>
    <row r="63" spans="1:81"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row>
    <row r="64" spans="1:81"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row>
    <row r="65" spans="1:81"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row>
    <row r="66" spans="1:81"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row>
    <row r="67" spans="1:81"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row>
    <row r="68" spans="1:81"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row>
    <row r="69" spans="1:81"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row>
    <row r="70" spans="1:81"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row>
    <row r="71" spans="1:8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row>
    <row r="72" spans="1:81"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row>
    <row r="73" spans="1:81"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row>
    <row r="74" spans="1:81"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row>
    <row r="75" spans="1:81"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row>
    <row r="76" spans="1:81"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row>
    <row r="77" spans="1:81"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row>
    <row r="78" spans="1:81"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row>
    <row r="79" spans="1:81"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row>
    <row r="80" spans="1:81"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row>
    <row r="81" spans="1: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row>
    <row r="82" spans="1:81"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row>
    <row r="83" spans="1:81"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row>
    <row r="84" spans="1:81"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row>
    <row r="85" spans="1:81"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row>
    <row r="86" spans="1:81"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row>
    <row r="87" spans="1:81"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row>
    <row r="88" spans="1:81"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row>
    <row r="89" spans="1:81"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row>
    <row r="90" spans="1:81"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row>
    <row r="91" spans="1:8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row>
    <row r="92" spans="1:81"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row>
    <row r="93" spans="1:81"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row>
    <row r="94" spans="1:81"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row>
    <row r="95" spans="1:81"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row>
    <row r="96" spans="1:81"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row>
    <row r="97" spans="1:81"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row>
    <row r="98" spans="1:81"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row>
    <row r="99" spans="1:81"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row>
    <row r="100" spans="1:81"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row>
    <row r="101" spans="1:81" ht="21" customHeight="1" thickBot="1">
      <c r="A101" s="13" t="e">
        <f>'Instructions-DataEntry'!E2</f>
        <v>#N/A</v>
      </c>
      <c r="B101" s="1"/>
      <c r="C101" s="1"/>
      <c r="D101" s="1"/>
      <c r="E101" s="14" t="s">
        <v>0</v>
      </c>
      <c r="F101" s="97">
        <f>F1</f>
        <v>44743</v>
      </c>
      <c r="G101" s="15" t="s">
        <v>1</v>
      </c>
      <c r="H101" s="98">
        <f>H1</f>
        <v>44834</v>
      </c>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row>
    <row r="102" spans="1:81" ht="21" customHeight="1" thickBot="1">
      <c r="A102" s="3" t="s">
        <v>2</v>
      </c>
      <c r="B102" s="4"/>
      <c r="C102" s="4"/>
      <c r="D102" s="4"/>
      <c r="E102" s="4"/>
      <c r="F102" s="383"/>
      <c r="G102" s="386">
        <f>IF(H2="Yes","(REVISED)",0)</f>
        <v>0</v>
      </c>
      <c r="H102" s="5"/>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row>
    <row r="103" spans="1:81" ht="21" customHeight="1" thickBot="1">
      <c r="A103" s="6" t="s">
        <v>5</v>
      </c>
      <c r="B103" s="7"/>
      <c r="C103" s="7"/>
      <c r="D103" s="7"/>
      <c r="E103" s="7"/>
      <c r="F103" s="7"/>
      <c r="G103" s="7"/>
      <c r="H103" s="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row>
    <row r="104" spans="1:81" ht="21" customHeight="1" thickBot="1">
      <c r="A104" s="9" t="s">
        <v>6</v>
      </c>
      <c r="B104" s="9" t="s">
        <v>7</v>
      </c>
      <c r="C104" s="9" t="s">
        <v>8</v>
      </c>
      <c r="D104" s="9" t="s">
        <v>9</v>
      </c>
      <c r="E104" s="9" t="str">
        <f>E4</f>
        <v xml:space="preserve"> 4.NAVAIDS</v>
      </c>
      <c r="F104" s="9" t="s">
        <v>10</v>
      </c>
      <c r="G104" s="9" t="s">
        <v>11</v>
      </c>
      <c r="H104" s="9" t="s">
        <v>12</v>
      </c>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row>
    <row r="105" spans="1:81" ht="21" customHeight="1">
      <c r="A105" s="10" t="s">
        <v>13</v>
      </c>
      <c r="B105" s="20">
        <f>IF(Introduction!$J$20="ON", ROUND(B5,0), ROUND(B5,2))</f>
        <v>0</v>
      </c>
      <c r="C105" s="20">
        <f>IF(Introduction!$J$20="ON", ROUND(C5,0), ROUND(C5,2))</f>
        <v>0</v>
      </c>
      <c r="D105" s="20">
        <f>IF(Introduction!$J$20="ON", ROUND(D5,0), ROUND(D5,2))</f>
        <v>0</v>
      </c>
      <c r="E105" s="20">
        <f>IF(Introduction!$J$20="ON", ROUND(E5,0), ROUND(E5,2))</f>
        <v>0</v>
      </c>
      <c r="F105" s="20">
        <f>IF(Introduction!$J$20="ON", ROUND(F5,0), ROUND(F5,2))</f>
        <v>0</v>
      </c>
      <c r="G105" s="20">
        <f>IF(Introduction!$J$20="ON", ROUND(G5,0), ROUND(G5,2))</f>
        <v>0</v>
      </c>
      <c r="H105" s="17">
        <f t="shared" ref="H105:H112" si="3">SUM(B105:G105)</f>
        <v>0</v>
      </c>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row>
    <row r="106" spans="1:81" ht="21" customHeight="1">
      <c r="A106" s="11" t="s">
        <v>14</v>
      </c>
      <c r="B106" s="21">
        <f>IF(Introduction!$J$20="ON", ROUND(B6,0), ROUND(B6,2))</f>
        <v>0</v>
      </c>
      <c r="C106" s="21">
        <f>IF(Introduction!$J$20="ON", ROUND(C6,0), ROUND(C6,2))</f>
        <v>0</v>
      </c>
      <c r="D106" s="21">
        <f>IF(Introduction!$J$20="ON", ROUND(D6,0), ROUND(D6,2))</f>
        <v>0</v>
      </c>
      <c r="E106" s="21">
        <f>IF(Introduction!$J$20="ON", ROUND(E6,0), ROUND(E6,2))</f>
        <v>0</v>
      </c>
      <c r="F106" s="21">
        <f>IF(Introduction!$J$20="ON", ROUND(F6,0), ROUND(F6,2))</f>
        <v>0</v>
      </c>
      <c r="G106" s="21">
        <f>IF(Introduction!$J$20="ON", ROUND(G6,0), ROUND(G6,2))</f>
        <v>0</v>
      </c>
      <c r="H106" s="19">
        <f t="shared" si="3"/>
        <v>0</v>
      </c>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row>
    <row r="107" spans="1:81" ht="21" customHeight="1">
      <c r="A107" s="11" t="s">
        <v>15</v>
      </c>
      <c r="B107" s="21">
        <f>IF(Introduction!$J$20="ON", ROUND(B7,0), ROUND(B7,2))</f>
        <v>0</v>
      </c>
      <c r="C107" s="21">
        <f>IF(Introduction!$J$20="ON", ROUND(C7,0), ROUND(C7,2))</f>
        <v>0</v>
      </c>
      <c r="D107" s="21">
        <f>IF(Introduction!$J$20="ON", ROUND(D7,0), ROUND(D7,2))</f>
        <v>0</v>
      </c>
      <c r="E107" s="21">
        <f>IF(Introduction!$J$20="ON", ROUND(E7,0), ROUND(E7,2))</f>
        <v>0</v>
      </c>
      <c r="F107" s="21">
        <f>IF(Introduction!$J$20="ON", ROUND(F7,0), ROUND(F7,2))</f>
        <v>0</v>
      </c>
      <c r="G107" s="21">
        <f>IF(Introduction!$J$20="ON", ROUND(G7,0), ROUND(G7,2))</f>
        <v>0</v>
      </c>
      <c r="H107" s="19">
        <f t="shared" si="3"/>
        <v>0</v>
      </c>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row>
    <row r="108" spans="1:81" ht="21" customHeight="1">
      <c r="A108" s="11" t="s">
        <v>16</v>
      </c>
      <c r="B108" s="21">
        <f>IF(Introduction!$J$20="ON", ROUND(B8,0), ROUND(B8,2))</f>
        <v>0</v>
      </c>
      <c r="C108" s="21">
        <f>IF(Introduction!$J$20="ON", ROUND(C8,0), ROUND(C8,2))</f>
        <v>0</v>
      </c>
      <c r="D108" s="21">
        <f>IF(Introduction!$J$20="ON", ROUND(D8,0), ROUND(D8,2))</f>
        <v>0</v>
      </c>
      <c r="E108" s="21">
        <f>IF(Introduction!$J$20="ON", ROUND(E8,0), ROUND(E8,2))</f>
        <v>0</v>
      </c>
      <c r="F108" s="21">
        <f>IF(Introduction!$J$20="ON", ROUND(F8,0), ROUND(F8,2))</f>
        <v>0</v>
      </c>
      <c r="G108" s="21">
        <f>IF(Introduction!$J$20="ON", ROUND(G8,0), ROUND(G8,2))</f>
        <v>0</v>
      </c>
      <c r="H108" s="19">
        <f t="shared" si="3"/>
        <v>0</v>
      </c>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row>
    <row r="109" spans="1:81" ht="21" customHeight="1">
      <c r="A109" s="11" t="s">
        <v>17</v>
      </c>
      <c r="B109" s="21">
        <f>IF(Introduction!$J$20="ON", ROUND(B9,0), ROUND(B9,2))</f>
        <v>0</v>
      </c>
      <c r="C109" s="21">
        <f>IF(Introduction!$J$20="ON", ROUND(C9,0), ROUND(C9,2))</f>
        <v>0</v>
      </c>
      <c r="D109" s="21">
        <f>IF(Introduction!$J$20="ON", ROUND(D9,0), ROUND(D9,2))</f>
        <v>0</v>
      </c>
      <c r="E109" s="21">
        <f>IF(Introduction!$J$20="ON", ROUND(E9,0), ROUND(E9,2))</f>
        <v>0</v>
      </c>
      <c r="F109" s="21">
        <f>IF(Introduction!$J$20="ON", ROUND(F9,0), ROUND(F9,2))</f>
        <v>0</v>
      </c>
      <c r="G109" s="21">
        <f>IF(Introduction!$J$20="ON", ROUND(G9,0), ROUND(G9,2))</f>
        <v>0</v>
      </c>
      <c r="H109" s="19">
        <f t="shared" si="3"/>
        <v>0</v>
      </c>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row>
    <row r="110" spans="1:81" ht="21" customHeight="1">
      <c r="A110" s="11" t="s">
        <v>18</v>
      </c>
      <c r="B110" s="21">
        <f>IF(Introduction!$J$20="ON", ROUND(B10,0), ROUND(B10,2))</f>
        <v>0</v>
      </c>
      <c r="C110" s="21">
        <f>IF(Introduction!$J$20="ON", ROUND(C10,0), ROUND(C10,2))</f>
        <v>0</v>
      </c>
      <c r="D110" s="21">
        <f>IF(Introduction!$J$20="ON", ROUND(D10,0), ROUND(D10,2))</f>
        <v>0</v>
      </c>
      <c r="E110" s="21">
        <f>IF(Introduction!$J$20="ON", ROUND(E10,0), ROUND(E10,2))</f>
        <v>0</v>
      </c>
      <c r="F110" s="21">
        <f>IF(Introduction!$J$20="ON", ROUND(F10,0), ROUND(F10,2))</f>
        <v>0</v>
      </c>
      <c r="G110" s="21">
        <f>IF(Introduction!$J$20="ON", ROUND(G10,0), ROUND(G10,2))</f>
        <v>0</v>
      </c>
      <c r="H110" s="19">
        <f t="shared" si="3"/>
        <v>0</v>
      </c>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row>
    <row r="111" spans="1:81" ht="21" customHeight="1">
      <c r="A111" s="11" t="s">
        <v>19</v>
      </c>
      <c r="B111" s="21">
        <f>IF(Introduction!$J$20="ON", ROUND(B11,0), ROUND(B11,2))</f>
        <v>0</v>
      </c>
      <c r="C111" s="21">
        <f>IF(Introduction!$J$20="ON", ROUND(C11,0), ROUND(C11,2))</f>
        <v>0</v>
      </c>
      <c r="D111" s="21">
        <f>IF(Introduction!$J$20="ON", ROUND(D11,0), ROUND(D11,2))</f>
        <v>0</v>
      </c>
      <c r="E111" s="21">
        <f>IF(Introduction!$J$20="ON", ROUND(E11,0), ROUND(E11,2))</f>
        <v>0</v>
      </c>
      <c r="F111" s="21">
        <f>IF(Introduction!$J$20="ON", ROUND(F11,0), ROUND(F11,2))</f>
        <v>0</v>
      </c>
      <c r="G111" s="21">
        <f>IF(Introduction!$J$20="ON", ROUND(G11,0), ROUND(G11,2))</f>
        <v>0</v>
      </c>
      <c r="H111" s="19">
        <f t="shared" si="3"/>
        <v>0</v>
      </c>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row>
    <row r="112" spans="1:81" ht="21" customHeight="1">
      <c r="A112" s="11" t="s">
        <v>20</v>
      </c>
      <c r="B112" s="21">
        <f>IF(Introduction!$J$20="ON", ROUND(B12,0), ROUND(B12,2))</f>
        <v>0</v>
      </c>
      <c r="C112" s="21">
        <f>IF(Introduction!$J$20="ON", ROUND(C12,0), ROUND(C12,2))</f>
        <v>0</v>
      </c>
      <c r="D112" s="21">
        <f>IF(Introduction!$J$20="ON", ROUND(D12,0), ROUND(D12,2))</f>
        <v>0</v>
      </c>
      <c r="E112" s="21">
        <f>IF(Introduction!$J$20="ON", ROUND(E12,0), ROUND(E12,2))</f>
        <v>0</v>
      </c>
      <c r="F112" s="21">
        <f>IF(Introduction!$J$20="ON", ROUND(F12,0), ROUND(F12,2))</f>
        <v>0</v>
      </c>
      <c r="G112" s="21">
        <f>IF(Introduction!$J$20="ON", ROUND(G12,0), ROUND(G12,2))</f>
        <v>0</v>
      </c>
      <c r="H112" s="19">
        <f t="shared" si="3"/>
        <v>0</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row>
    <row r="113" spans="1:81" ht="21" customHeight="1">
      <c r="A113" s="12" t="s">
        <v>21</v>
      </c>
      <c r="B113" s="19">
        <f t="shared" ref="B113:H113" si="4">SUM(B105:B112)</f>
        <v>0</v>
      </c>
      <c r="C113" s="19">
        <f t="shared" si="4"/>
        <v>0</v>
      </c>
      <c r="D113" s="19">
        <f t="shared" si="4"/>
        <v>0</v>
      </c>
      <c r="E113" s="19">
        <f t="shared" si="4"/>
        <v>0</v>
      </c>
      <c r="F113" s="19">
        <f t="shared" si="4"/>
        <v>0</v>
      </c>
      <c r="G113" s="19">
        <f t="shared" si="4"/>
        <v>0</v>
      </c>
      <c r="H113" s="19">
        <f t="shared" si="4"/>
        <v>0</v>
      </c>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row>
    <row r="114" spans="1:81" ht="21" customHeight="1">
      <c r="A114" s="11" t="s">
        <v>22</v>
      </c>
      <c r="B114" s="21">
        <f>IF(Introduction!$J$20="ON", ROUND(B14,0), ROUND(B14,2))</f>
        <v>0</v>
      </c>
      <c r="C114" s="21">
        <f>IF(Introduction!$J$20="ON", ROUND(C14,0), ROUND(C14,2))</f>
        <v>0</v>
      </c>
      <c r="D114" s="21">
        <f>IF(Introduction!$J$20="ON", ROUND(D14,0), ROUND(D14,2))</f>
        <v>0</v>
      </c>
      <c r="E114" s="21">
        <f>IF(Introduction!$J$20="ON", ROUND(E14,0), ROUND(E14,2))</f>
        <v>0</v>
      </c>
      <c r="F114" s="21">
        <f>IF(Introduction!$J$20="ON", ROUND(F14,0), ROUND(F14,2))</f>
        <v>0</v>
      </c>
      <c r="G114" s="21">
        <f>IF(Introduction!$J$20="ON", ROUND(G14,0), ROUND(G14,2))</f>
        <v>0</v>
      </c>
      <c r="H114" s="19">
        <f>SUM(B114:G114)</f>
        <v>0</v>
      </c>
      <c r="I114" s="458"/>
      <c r="J114" s="459"/>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row>
    <row r="115" spans="1:81" ht="21" customHeight="1">
      <c r="A115" s="12" t="s">
        <v>23</v>
      </c>
      <c r="B115" s="19">
        <f t="shared" ref="B115:H115" si="5">B113+B114</f>
        <v>0</v>
      </c>
      <c r="C115" s="19">
        <f t="shared" si="5"/>
        <v>0</v>
      </c>
      <c r="D115" s="19">
        <f t="shared" si="5"/>
        <v>0</v>
      </c>
      <c r="E115" s="19">
        <f t="shared" si="5"/>
        <v>0</v>
      </c>
      <c r="F115" s="19">
        <f t="shared" si="5"/>
        <v>0</v>
      </c>
      <c r="G115" s="19">
        <f t="shared" si="5"/>
        <v>0</v>
      </c>
      <c r="H115" s="19">
        <f t="shared" si="5"/>
        <v>0</v>
      </c>
      <c r="I115" s="458"/>
      <c r="J115" s="459"/>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row>
    <row r="116" spans="1:81" ht="21" customHeight="1">
      <c r="A116" s="11" t="s">
        <v>24</v>
      </c>
      <c r="B116" s="65">
        <f t="shared" ref="B116:G116" si="6">B115-B117</f>
        <v>0</v>
      </c>
      <c r="C116" s="65" t="e">
        <f t="shared" si="6"/>
        <v>#N/A</v>
      </c>
      <c r="D116" s="65">
        <f t="shared" si="6"/>
        <v>0</v>
      </c>
      <c r="E116" s="65">
        <f t="shared" si="6"/>
        <v>0</v>
      </c>
      <c r="F116" s="65">
        <f t="shared" si="6"/>
        <v>0</v>
      </c>
      <c r="G116" s="65">
        <f t="shared" si="6"/>
        <v>0</v>
      </c>
      <c r="H116" s="19" t="e">
        <f>SUM(B116:G116)</f>
        <v>#N/A</v>
      </c>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row>
    <row r="117" spans="1:81" ht="21" customHeight="1">
      <c r="A117" s="12" t="s">
        <v>25</v>
      </c>
      <c r="B117" s="66">
        <f>IF(Introduction!$J$20="ON", ROUND(B17,0), ROUND(B17,2))</f>
        <v>0</v>
      </c>
      <c r="C117" s="66" t="e">
        <f>IF(Introduction!$J$20="ON", ROUND(C17,0), ROUND(C17,2))</f>
        <v>#N/A</v>
      </c>
      <c r="D117" s="66">
        <f>IF(Introduction!$J$20="ON", ROUND(D17,0), ROUND(D17,2))</f>
        <v>0</v>
      </c>
      <c r="E117" s="66">
        <f>IF(Introduction!$J$20="ON", ROUND(E17,0), ROUND(E17,2))</f>
        <v>0</v>
      </c>
      <c r="F117" s="66">
        <f>IF(Introduction!$J$20="ON", ROUND(F17,0), ROUND(F17,2))</f>
        <v>0</v>
      </c>
      <c r="G117" s="66">
        <f>IF(Introduction!$J$20="ON", ROUND(G17,0), ROUND(G17,2))</f>
        <v>0</v>
      </c>
      <c r="H117" s="19" t="e">
        <f>SUM(B117:G117)</f>
        <v>#N/A</v>
      </c>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row>
    <row r="118" spans="1:81" ht="3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row>
    <row r="119" spans="1:81" ht="34.5" customHeight="1">
      <c r="A119" s="456" t="str">
        <f>IF(H113=SUM(B5:G12),"","Values have been rounded to the nearest dollar.")</f>
        <v/>
      </c>
      <c r="B119" s="457"/>
      <c r="C119" s="457"/>
      <c r="D119" s="457"/>
      <c r="E119" s="457"/>
      <c r="F119" s="457"/>
      <c r="G119" s="457"/>
      <c r="H119" s="457"/>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row>
    <row r="120" spans="1:81">
      <c r="A120" s="2" t="s">
        <v>30</v>
      </c>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row>
    <row r="121" spans="1:81">
      <c r="A121" s="2" t="s">
        <v>4</v>
      </c>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row>
    <row r="122" spans="1:8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row>
    <row r="123" spans="1:8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row>
    <row r="124" spans="1:8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row>
    <row r="125" spans="1:81">
      <c r="A125" s="2"/>
      <c r="B125" s="2"/>
      <c r="C125" s="68" t="e">
        <f>IF('Instructions-DataEntry'!$C$103=0,ROUNDDOWN($C$15/2,0),IF($C$15&lt;50000,$C$115,ROUNDDOWN($C$15/2,0)+('Instructions-DataEntry'!$C$103/8)))</f>
        <v>#N/A</v>
      </c>
      <c r="D125" s="2" t="s">
        <v>848</v>
      </c>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row>
    <row r="126" spans="1:81">
      <c r="A126" s="2"/>
      <c r="B126" s="2"/>
      <c r="C126" s="67" t="e">
        <f>IF('Instructions-DataEntry'!$C$103=0,ROUNDDOWN($C$15/2,2),IF($C$15&lt;50000,$C$115,ROUNDDOWN($C$15/2,2)+('Instructions-DataEntry'!$C$103/8)))</f>
        <v>#N/A</v>
      </c>
      <c r="D126" s="2" t="s">
        <v>849</v>
      </c>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row>
    <row r="127" spans="1:8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row>
    <row r="128" spans="1:8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row>
    <row r="129" spans="1:8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row>
    <row r="130" spans="1:8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row>
    <row r="131" spans="1:8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row>
    <row r="132" spans="1:8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row>
    <row r="133" spans="1:8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row>
    <row r="134" spans="1:8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row>
    <row r="135" spans="1:8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row>
    <row r="136" spans="1:8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row>
    <row r="137" spans="1:8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row>
    <row r="138" spans="1:8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row>
    <row r="139" spans="1:8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row>
    <row r="140" spans="1:8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row>
    <row r="141" spans="1:8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row>
    <row r="142" spans="1:8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row>
    <row r="143" spans="1:8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row>
    <row r="144" spans="1:8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row>
    <row r="145" spans="1:8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row>
    <row r="146" spans="1:8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row>
    <row r="147" spans="1:8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row>
    <row r="148" spans="1:8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row>
    <row r="149" spans="1:8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A119:H119"/>
    <mergeCell ref="I114:J114"/>
    <mergeCell ref="I115:J115"/>
    <mergeCell ref="F2:G2"/>
    <mergeCell ref="A18:H18"/>
    <mergeCell ref="A19:B19"/>
    <mergeCell ref="B20:C21"/>
    <mergeCell ref="G21:I21"/>
    <mergeCell ref="I14:J14"/>
    <mergeCell ref="I15:J15"/>
    <mergeCell ref="C19:H19"/>
    <mergeCell ref="I10:J10"/>
  </mergeCells>
  <dataValidations count="3">
    <dataValidation type="list" showInputMessage="1" showErrorMessage="1" errorTitle="Yes or No" error="Please select either Yes or No." sqref="H2" xr:uid="{00000000-0002-0000-0700-000000000000}">
      <formula1>$A$120:$A$121</formula1>
    </dataValidation>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700-000001000000}">
      <formula1>-25000000</formula1>
      <formula2>25000000</formula2>
    </dataValidation>
    <dataValidation type="decimal" allowBlank="1" showInputMessage="1" showErrorMessage="1" errorTitle="Federal Share" error="The federal share must not exceed the total expenditures for this column nor may it be less than zero." sqref="B17:G17" xr:uid="{00000000-0002-0000-0700-000003000000}">
      <formula1>0</formula1>
      <formula2>B15</formula2>
    </dataValidation>
  </dataValidations>
  <hyperlinks>
    <hyperlink ref="A19:B19" location="ErrorChkFinal!A1" display="Click here to continue" xr:uid="{00000000-0004-0000-0700-000000000000}"/>
    <hyperlink ref="A21" location="NavigationSheet!A1" display="Select a different Quarter." xr:uid="{00000000-0004-0000-0700-000001000000}"/>
    <hyperlink ref="G21:I21" location="'Instructions-DataEntry'!A1" display="Go to data entry page." xr:uid="{00000000-0004-0000-0700-000002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451E83D4-74F0-480F-BD5E-127F60F2AE60}">
            <xm:f>Introduction!$J$20="ON"</xm:f>
            <x14:dxf>
              <numFmt numFmtId="6" formatCode="#,##0_);[Red]\(#,##0\)"/>
            </x14:dxf>
          </x14:cfRule>
          <xm:sqref>B105:H117</xm:sqref>
        </x14:conditionalFormatting>
        <x14:conditionalFormatting xmlns:xm="http://schemas.microsoft.com/office/excel/2006/main">
          <x14:cfRule type="expression" priority="4" id="{FC1465DB-D5AD-4944-B726-4F9C50C3A7A6}">
            <xm:f>Introduction!$J$20="ON"</xm:f>
            <x14:dxf>
              <numFmt numFmtId="6" formatCode="#,##0_);[Red]\(#,##0\)"/>
            </x14:dxf>
          </x14:cfRule>
          <xm:sqref>B5:H14</xm:sqref>
        </x14:conditionalFormatting>
        <x14:conditionalFormatting xmlns:xm="http://schemas.microsoft.com/office/excel/2006/main">
          <x14:cfRule type="expression" priority="2" id="{4D2A4F7C-69BD-43B3-A588-2D699179EF06}">
            <xm:f>Introduction!$J$20="ON"</xm:f>
            <x14:dxf>
              <numFmt numFmtId="6" formatCode="#,##0_);[Red]\(#,##0\)"/>
            </x14:dxf>
          </x14:cfRule>
          <xm:sqref>B15:H17</xm:sqref>
        </x14:conditionalFormatting>
        <x14:conditionalFormatting xmlns:xm="http://schemas.microsoft.com/office/excel/2006/main">
          <x14:cfRule type="expression" priority="1" id="{FE1BA234-4269-43A1-A20D-B642DDE7B013}">
            <xm:f>Introduction!$J$20="ON"</xm:f>
            <x14:dxf>
              <numFmt numFmtId="10" formatCode="&quot;$&quot;#,##0_);[Red]\(&quot;$&quot;#,##0\)"/>
            </x14:dxf>
          </x14:cfRule>
          <xm:sqref>I15:J15</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A1:CC500"/>
  <sheetViews>
    <sheetView showGridLines="0" showRowColHeaders="0" showZeros="0" workbookViewId="0">
      <selection activeCell="G7" sqref="G7"/>
    </sheetView>
  </sheetViews>
  <sheetFormatPr defaultRowHeight="15"/>
  <cols>
    <col min="1" max="1" width="29.85546875" customWidth="1"/>
    <col min="2" max="2" width="13.42578125" customWidth="1"/>
    <col min="3" max="3" width="14.5703125" customWidth="1"/>
    <col min="4" max="7" width="13.42578125" customWidth="1"/>
    <col min="8" max="10" width="14.28515625" customWidth="1"/>
    <col min="11" max="11" width="10.7109375" customWidth="1"/>
    <col min="12" max="81" width="14.28515625" customWidth="1"/>
  </cols>
  <sheetData>
    <row r="1" spans="1:81" ht="21" customHeight="1" thickBot="1">
      <c r="A1" s="394" t="e">
        <f>'Instructions-DataEntry'!E2</f>
        <v>#N/A</v>
      </c>
      <c r="B1" s="395"/>
      <c r="C1" s="395"/>
      <c r="D1" s="395"/>
      <c r="E1" s="396" t="s">
        <v>0</v>
      </c>
      <c r="F1" s="397">
        <f>'Set-Up'!B11</f>
        <v>44470</v>
      </c>
      <c r="G1" s="398" t="s">
        <v>1</v>
      </c>
      <c r="H1" s="399">
        <f>$W$5</f>
        <v>0</v>
      </c>
      <c r="I1" s="400"/>
      <c r="J1" s="400"/>
      <c r="K1" s="400"/>
      <c r="L1" s="400"/>
      <c r="M1" s="400"/>
      <c r="N1" s="400"/>
      <c r="O1" s="400"/>
      <c r="P1" s="400"/>
      <c r="Q1" s="400"/>
      <c r="R1" s="400"/>
      <c r="S1" s="400"/>
      <c r="T1" s="400"/>
      <c r="U1" s="400"/>
      <c r="V1" s="400"/>
      <c r="W1" s="420">
        <f>IF(X1=0,0,XpndQtr1!$H$1)</f>
        <v>0</v>
      </c>
      <c r="X1" s="421">
        <f>XpndQtr1!$H$15</f>
        <v>0</v>
      </c>
      <c r="Y1" s="419"/>
      <c r="Z1" s="400"/>
      <c r="AA1" s="400"/>
      <c r="AB1" s="400"/>
      <c r="AC1" s="400"/>
      <c r="AD1" s="400"/>
      <c r="AE1" s="400"/>
      <c r="AF1" s="400"/>
      <c r="AG1" s="400"/>
      <c r="AH1" s="400"/>
      <c r="AI1" s="400"/>
      <c r="AJ1" s="400"/>
      <c r="AK1" s="400"/>
      <c r="AL1" s="400"/>
      <c r="AM1" s="400"/>
      <c r="AN1" s="400"/>
      <c r="AO1" s="400"/>
      <c r="AP1" s="400"/>
      <c r="AQ1" s="400"/>
      <c r="AR1" s="400"/>
      <c r="AS1" s="400"/>
      <c r="AT1" s="400"/>
      <c r="AU1" s="400"/>
      <c r="AV1" s="400"/>
      <c r="AW1" s="400"/>
      <c r="AX1" s="400"/>
      <c r="AY1" s="400"/>
      <c r="AZ1" s="400"/>
      <c r="BA1" s="400"/>
      <c r="BB1" s="400"/>
      <c r="BC1" s="400"/>
      <c r="BD1" s="400"/>
      <c r="BE1" s="400"/>
      <c r="BF1" s="400"/>
      <c r="BG1" s="400"/>
      <c r="BH1" s="400"/>
      <c r="BI1" s="400"/>
      <c r="BJ1" s="400"/>
      <c r="BK1" s="400"/>
      <c r="BL1" s="400"/>
      <c r="BM1" s="400"/>
      <c r="BN1" s="400"/>
      <c r="BO1" s="400"/>
      <c r="BP1" s="400"/>
      <c r="BQ1" s="400"/>
      <c r="BR1" s="400"/>
      <c r="BS1" s="400"/>
      <c r="BT1" s="400"/>
      <c r="BU1" s="400"/>
      <c r="BV1" s="2"/>
      <c r="BW1" s="2"/>
      <c r="BX1" s="2"/>
      <c r="BY1" s="2"/>
      <c r="BZ1" s="2"/>
      <c r="CA1" s="2"/>
      <c r="CB1" s="2"/>
      <c r="CC1" s="2"/>
    </row>
    <row r="2" spans="1:81" ht="21" customHeight="1" thickBot="1">
      <c r="A2" s="401" t="s">
        <v>2</v>
      </c>
      <c r="B2" s="402"/>
      <c r="C2" s="402"/>
      <c r="D2" s="402"/>
      <c r="E2" s="402"/>
      <c r="F2" s="483"/>
      <c r="G2" s="484"/>
      <c r="H2" s="403"/>
      <c r="I2" s="400"/>
      <c r="J2" s="400"/>
      <c r="K2" s="400"/>
      <c r="L2" s="400"/>
      <c r="M2" s="400"/>
      <c r="N2" s="400"/>
      <c r="O2" s="400"/>
      <c r="P2" s="400"/>
      <c r="Q2" s="400"/>
      <c r="R2" s="400"/>
      <c r="S2" s="400"/>
      <c r="T2" s="400"/>
      <c r="U2" s="400"/>
      <c r="V2" s="400"/>
      <c r="W2" s="420">
        <f>IF(X2=0,0,XpndQtr2!$H$1)</f>
        <v>0</v>
      </c>
      <c r="X2" s="421">
        <f>XpndQtr2!$H$15</f>
        <v>0</v>
      </c>
      <c r="Y2" s="419"/>
      <c r="Z2" s="400"/>
      <c r="AA2" s="400"/>
      <c r="AB2" s="400"/>
      <c r="AC2" s="400"/>
      <c r="AD2" s="400"/>
      <c r="AE2" s="400"/>
      <c r="AF2" s="400"/>
      <c r="AG2" s="400"/>
      <c r="AH2" s="400"/>
      <c r="AI2" s="400"/>
      <c r="AJ2" s="400"/>
      <c r="AK2" s="400"/>
      <c r="AL2" s="400"/>
      <c r="AM2" s="400"/>
      <c r="AN2" s="400"/>
      <c r="AO2" s="400"/>
      <c r="AP2" s="400"/>
      <c r="AQ2" s="400"/>
      <c r="AR2" s="400"/>
      <c r="AS2" s="400"/>
      <c r="AT2" s="400"/>
      <c r="AU2" s="400"/>
      <c r="AV2" s="400"/>
      <c r="AW2" s="400"/>
      <c r="AX2" s="400"/>
      <c r="AY2" s="400"/>
      <c r="AZ2" s="400"/>
      <c r="BA2" s="400"/>
      <c r="BB2" s="400"/>
      <c r="BC2" s="400"/>
      <c r="BD2" s="400"/>
      <c r="BE2" s="400"/>
      <c r="BF2" s="400"/>
      <c r="BG2" s="400"/>
      <c r="BH2" s="400"/>
      <c r="BI2" s="400"/>
      <c r="BJ2" s="400"/>
      <c r="BK2" s="400"/>
      <c r="BL2" s="400"/>
      <c r="BM2" s="400"/>
      <c r="BN2" s="400"/>
      <c r="BO2" s="400"/>
      <c r="BP2" s="400"/>
      <c r="BQ2" s="400"/>
      <c r="BR2" s="400"/>
      <c r="BS2" s="400"/>
      <c r="BT2" s="400"/>
      <c r="BU2" s="400"/>
      <c r="BV2" s="2"/>
      <c r="BW2" s="2"/>
      <c r="BX2" s="2"/>
      <c r="BY2" s="2"/>
      <c r="BZ2" s="2"/>
      <c r="CA2" s="2"/>
      <c r="CB2" s="2"/>
      <c r="CC2" s="2"/>
    </row>
    <row r="3" spans="1:81" ht="21" customHeight="1" thickBot="1">
      <c r="A3" s="404" t="s">
        <v>5</v>
      </c>
      <c r="B3" s="405"/>
      <c r="C3" s="405"/>
      <c r="D3" s="405"/>
      <c r="E3" s="405"/>
      <c r="F3" s="405"/>
      <c r="G3" s="405"/>
      <c r="H3" s="406"/>
      <c r="I3" s="400"/>
      <c r="J3" s="400"/>
      <c r="K3" s="400"/>
      <c r="L3" s="400"/>
      <c r="M3" s="400"/>
      <c r="N3" s="400"/>
      <c r="O3" s="400"/>
      <c r="P3" s="400"/>
      <c r="Q3" s="400"/>
      <c r="R3" s="400"/>
      <c r="S3" s="400"/>
      <c r="T3" s="400"/>
      <c r="U3" s="400"/>
      <c r="V3" s="400"/>
      <c r="W3" s="420">
        <f>IF(X3=0,0,XpndQtr3!$H$1)</f>
        <v>0</v>
      </c>
      <c r="X3" s="421">
        <f>XpndQtr3!$H$15</f>
        <v>0</v>
      </c>
      <c r="Y3" s="419"/>
      <c r="Z3" s="400"/>
      <c r="AA3" s="400"/>
      <c r="AB3" s="400"/>
      <c r="AC3" s="400"/>
      <c r="AD3" s="400"/>
      <c r="AE3" s="400"/>
      <c r="AF3" s="400"/>
      <c r="AG3" s="400"/>
      <c r="AH3" s="400"/>
      <c r="AI3" s="400"/>
      <c r="AJ3" s="400"/>
      <c r="AK3" s="400"/>
      <c r="AL3" s="400"/>
      <c r="AM3" s="400"/>
      <c r="AN3" s="400"/>
      <c r="AO3" s="400"/>
      <c r="AP3" s="400"/>
      <c r="AQ3" s="400"/>
      <c r="AR3" s="400"/>
      <c r="AS3" s="400"/>
      <c r="AT3" s="400"/>
      <c r="AU3" s="400"/>
      <c r="AV3" s="400"/>
      <c r="AW3" s="400"/>
      <c r="AX3" s="400"/>
      <c r="AY3" s="400"/>
      <c r="AZ3" s="400"/>
      <c r="BA3" s="400"/>
      <c r="BB3" s="400"/>
      <c r="BC3" s="400"/>
      <c r="BD3" s="400"/>
      <c r="BE3" s="400"/>
      <c r="BF3" s="400"/>
      <c r="BG3" s="400"/>
      <c r="BH3" s="400"/>
      <c r="BI3" s="400"/>
      <c r="BJ3" s="400"/>
      <c r="BK3" s="400"/>
      <c r="BL3" s="400"/>
      <c r="BM3" s="400"/>
      <c r="BN3" s="400"/>
      <c r="BO3" s="400"/>
      <c r="BP3" s="400"/>
      <c r="BQ3" s="400"/>
      <c r="BR3" s="400"/>
      <c r="BS3" s="400"/>
      <c r="BT3" s="400"/>
      <c r="BU3" s="400"/>
      <c r="BV3" s="2"/>
      <c r="BW3" s="2"/>
      <c r="BX3" s="2"/>
      <c r="BY3" s="2"/>
      <c r="BZ3" s="2"/>
      <c r="CA3" s="2"/>
      <c r="CB3" s="2"/>
      <c r="CC3" s="2"/>
    </row>
    <row r="4" spans="1:81" ht="21" customHeight="1" thickBot="1">
      <c r="A4" s="407" t="s">
        <v>6</v>
      </c>
      <c r="B4" s="407" t="s">
        <v>7</v>
      </c>
      <c r="C4" s="407" t="s">
        <v>8</v>
      </c>
      <c r="D4" s="407" t="s">
        <v>9</v>
      </c>
      <c r="E4" s="407" t="str">
        <f>IF(Introduction!J31="VA","4.VMRC LE"," 4.NAVAIDS")</f>
        <v xml:space="preserve"> 4.NAVAIDS</v>
      </c>
      <c r="F4" s="407" t="s">
        <v>10</v>
      </c>
      <c r="G4" s="407" t="s">
        <v>11</v>
      </c>
      <c r="H4" s="407" t="s">
        <v>12</v>
      </c>
      <c r="I4" s="400"/>
      <c r="J4" s="400"/>
      <c r="K4" s="400"/>
      <c r="L4" s="400"/>
      <c r="M4" s="400"/>
      <c r="N4" s="400"/>
      <c r="O4" s="400"/>
      <c r="P4" s="400"/>
      <c r="Q4" s="400"/>
      <c r="R4" s="400"/>
      <c r="S4" s="400"/>
      <c r="T4" s="400"/>
      <c r="U4" s="400"/>
      <c r="V4" s="400"/>
      <c r="W4" s="420">
        <f>IF(X4=0,0,XpndQtr4!$H$1)</f>
        <v>0</v>
      </c>
      <c r="X4" s="421">
        <f>XpndQtr4!$H$15</f>
        <v>0</v>
      </c>
      <c r="Y4" s="419"/>
      <c r="Z4" s="400"/>
      <c r="AA4" s="400"/>
      <c r="AB4" s="400"/>
      <c r="AC4" s="400"/>
      <c r="AD4" s="400"/>
      <c r="AE4" s="400"/>
      <c r="AF4" s="400"/>
      <c r="AG4" s="400"/>
      <c r="AH4" s="400"/>
      <c r="AI4" s="400"/>
      <c r="AJ4" s="400"/>
      <c r="AK4" s="400"/>
      <c r="AL4" s="400"/>
      <c r="AM4" s="400"/>
      <c r="AN4" s="400"/>
      <c r="AO4" s="400"/>
      <c r="AP4" s="400"/>
      <c r="AQ4" s="400"/>
      <c r="AR4" s="400"/>
      <c r="AS4" s="400"/>
      <c r="AT4" s="400"/>
      <c r="AU4" s="400"/>
      <c r="AV4" s="400"/>
      <c r="AW4" s="400"/>
      <c r="AX4" s="400"/>
      <c r="AY4" s="400"/>
      <c r="AZ4" s="400"/>
      <c r="BA4" s="400"/>
      <c r="BB4" s="400"/>
      <c r="BC4" s="400"/>
      <c r="BD4" s="400"/>
      <c r="BE4" s="400"/>
      <c r="BF4" s="400"/>
      <c r="BG4" s="400"/>
      <c r="BH4" s="400"/>
      <c r="BI4" s="400"/>
      <c r="BJ4" s="400"/>
      <c r="BK4" s="400"/>
      <c r="BL4" s="400"/>
      <c r="BM4" s="400"/>
      <c r="BN4" s="400"/>
      <c r="BO4" s="400"/>
      <c r="BP4" s="400"/>
      <c r="BQ4" s="400"/>
      <c r="BR4" s="400"/>
      <c r="BS4" s="400"/>
      <c r="BT4" s="400"/>
      <c r="BU4" s="400"/>
      <c r="BV4" s="2"/>
      <c r="BW4" s="2"/>
      <c r="BX4" s="2"/>
      <c r="BY4" s="2"/>
      <c r="BZ4" s="2"/>
      <c r="CA4" s="2"/>
      <c r="CB4" s="2"/>
      <c r="CC4" s="2"/>
    </row>
    <row r="5" spans="1:81" ht="21" customHeight="1">
      <c r="A5" s="408" t="s">
        <v>13</v>
      </c>
      <c r="B5" s="426">
        <f>B105</f>
        <v>0</v>
      </c>
      <c r="C5" s="426">
        <f t="shared" ref="C5:H5" si="0">C105</f>
        <v>0</v>
      </c>
      <c r="D5" s="426">
        <f t="shared" si="0"/>
        <v>0</v>
      </c>
      <c r="E5" s="426">
        <f t="shared" si="0"/>
        <v>0</v>
      </c>
      <c r="F5" s="426">
        <f t="shared" si="0"/>
        <v>0</v>
      </c>
      <c r="G5" s="426">
        <f t="shared" si="0"/>
        <v>0</v>
      </c>
      <c r="H5" s="427">
        <f t="shared" si="0"/>
        <v>0</v>
      </c>
      <c r="I5" s="400"/>
      <c r="J5" s="400"/>
      <c r="K5" s="400"/>
      <c r="L5" s="400"/>
      <c r="M5" s="400"/>
      <c r="N5" s="400"/>
      <c r="O5" s="400"/>
      <c r="P5" s="400"/>
      <c r="Q5" s="400"/>
      <c r="R5" s="400"/>
      <c r="S5" s="400"/>
      <c r="T5" s="400"/>
      <c r="U5" s="400"/>
      <c r="V5" s="400"/>
      <c r="W5" s="420">
        <f>LARGE(W1:W4,1)</f>
        <v>0</v>
      </c>
      <c r="X5" s="422"/>
      <c r="Y5" s="90"/>
      <c r="Z5" s="400"/>
      <c r="AA5" s="400"/>
      <c r="AB5" s="400"/>
      <c r="AC5" s="400"/>
      <c r="AD5" s="400"/>
      <c r="AE5" s="400"/>
      <c r="AF5" s="400"/>
      <c r="AG5" s="400"/>
      <c r="AH5" s="400"/>
      <c r="AI5" s="400"/>
      <c r="AJ5" s="400"/>
      <c r="AK5" s="400"/>
      <c r="AL5" s="400"/>
      <c r="AM5" s="400"/>
      <c r="AN5" s="400"/>
      <c r="AO5" s="400"/>
      <c r="AP5" s="400"/>
      <c r="AQ5" s="400"/>
      <c r="AR5" s="400"/>
      <c r="AS5" s="400"/>
      <c r="AT5" s="400"/>
      <c r="AU5" s="400"/>
      <c r="AV5" s="400"/>
      <c r="AW5" s="400"/>
      <c r="AX5" s="400"/>
      <c r="AY5" s="400"/>
      <c r="AZ5" s="400"/>
      <c r="BA5" s="400"/>
      <c r="BB5" s="400"/>
      <c r="BC5" s="400"/>
      <c r="BD5" s="400"/>
      <c r="BE5" s="400"/>
      <c r="BF5" s="400"/>
      <c r="BG5" s="400"/>
      <c r="BH5" s="400"/>
      <c r="BI5" s="400"/>
      <c r="BJ5" s="400"/>
      <c r="BK5" s="400"/>
      <c r="BL5" s="400"/>
      <c r="BM5" s="400"/>
      <c r="BN5" s="400"/>
      <c r="BO5" s="400"/>
      <c r="BP5" s="400"/>
      <c r="BQ5" s="400"/>
      <c r="BR5" s="400"/>
      <c r="BS5" s="400"/>
      <c r="BT5" s="400"/>
      <c r="BU5" s="400"/>
      <c r="BV5" s="2"/>
      <c r="BW5" s="2"/>
      <c r="BX5" s="2"/>
      <c r="BY5" s="2"/>
      <c r="BZ5" s="2"/>
      <c r="CA5" s="2"/>
      <c r="CB5" s="2"/>
      <c r="CC5" s="2"/>
    </row>
    <row r="6" spans="1:81" ht="21" customHeight="1">
      <c r="A6" s="409" t="s">
        <v>14</v>
      </c>
      <c r="B6" s="428">
        <f t="shared" ref="B6:H6" si="1">B106</f>
        <v>0</v>
      </c>
      <c r="C6" s="428">
        <f t="shared" si="1"/>
        <v>0</v>
      </c>
      <c r="D6" s="428">
        <f t="shared" si="1"/>
        <v>0</v>
      </c>
      <c r="E6" s="428">
        <f t="shared" si="1"/>
        <v>0</v>
      </c>
      <c r="F6" s="428">
        <f t="shared" si="1"/>
        <v>0</v>
      </c>
      <c r="G6" s="428">
        <f t="shared" si="1"/>
        <v>0</v>
      </c>
      <c r="H6" s="429">
        <f t="shared" si="1"/>
        <v>0</v>
      </c>
      <c r="I6" s="400"/>
      <c r="J6" s="400"/>
      <c r="K6" s="400"/>
      <c r="L6" s="400"/>
      <c r="M6" s="400"/>
      <c r="N6" s="400"/>
      <c r="O6" s="400"/>
      <c r="P6" s="400"/>
      <c r="Q6" s="400"/>
      <c r="R6" s="400"/>
      <c r="S6" s="400"/>
      <c r="T6" s="400"/>
      <c r="U6" s="400"/>
      <c r="V6" s="400"/>
      <c r="W6" s="90"/>
      <c r="X6" s="90"/>
      <c r="Y6" s="90"/>
      <c r="Z6" s="400"/>
      <c r="AA6" s="400"/>
      <c r="AB6" s="400"/>
      <c r="AC6" s="400"/>
      <c r="AD6" s="400"/>
      <c r="AE6" s="400"/>
      <c r="AF6" s="400"/>
      <c r="AG6" s="400"/>
      <c r="AH6" s="400"/>
      <c r="AI6" s="400"/>
      <c r="AJ6" s="400"/>
      <c r="AK6" s="400"/>
      <c r="AL6" s="400"/>
      <c r="AM6" s="400"/>
      <c r="AN6" s="400"/>
      <c r="AO6" s="400"/>
      <c r="AP6" s="400"/>
      <c r="AQ6" s="400"/>
      <c r="AR6" s="400"/>
      <c r="AS6" s="400"/>
      <c r="AT6" s="400"/>
      <c r="AU6" s="400"/>
      <c r="AV6" s="400"/>
      <c r="AW6" s="400"/>
      <c r="AX6" s="400"/>
      <c r="AY6" s="400"/>
      <c r="AZ6" s="400"/>
      <c r="BA6" s="400"/>
      <c r="BB6" s="400"/>
      <c r="BC6" s="400"/>
      <c r="BD6" s="400"/>
      <c r="BE6" s="400"/>
      <c r="BF6" s="400"/>
      <c r="BG6" s="400"/>
      <c r="BH6" s="400"/>
      <c r="BI6" s="400"/>
      <c r="BJ6" s="400"/>
      <c r="BK6" s="400"/>
      <c r="BL6" s="400"/>
      <c r="BM6" s="400"/>
      <c r="BN6" s="400"/>
      <c r="BO6" s="400"/>
      <c r="BP6" s="400"/>
      <c r="BQ6" s="400"/>
      <c r="BR6" s="400"/>
      <c r="BS6" s="400"/>
      <c r="BT6" s="400"/>
      <c r="BU6" s="400"/>
      <c r="BV6" s="2"/>
      <c r="BW6" s="2"/>
      <c r="BX6" s="2"/>
      <c r="BY6" s="2"/>
      <c r="BZ6" s="2"/>
      <c r="CA6" s="2"/>
      <c r="CB6" s="2"/>
      <c r="CC6" s="2"/>
    </row>
    <row r="7" spans="1:81" ht="21" customHeight="1">
      <c r="A7" s="409" t="s">
        <v>15</v>
      </c>
      <c r="B7" s="428">
        <f t="shared" ref="B7:H7" si="2">B107</f>
        <v>0</v>
      </c>
      <c r="C7" s="428">
        <f t="shared" si="2"/>
        <v>0</v>
      </c>
      <c r="D7" s="428">
        <f t="shared" si="2"/>
        <v>0</v>
      </c>
      <c r="E7" s="428">
        <f t="shared" si="2"/>
        <v>0</v>
      </c>
      <c r="F7" s="428">
        <f t="shared" si="2"/>
        <v>0</v>
      </c>
      <c r="G7" s="428">
        <f t="shared" si="2"/>
        <v>0</v>
      </c>
      <c r="H7" s="429">
        <f t="shared" si="2"/>
        <v>0</v>
      </c>
      <c r="I7" s="400"/>
      <c r="J7" s="400"/>
      <c r="K7" s="400"/>
      <c r="L7" s="400"/>
      <c r="M7" s="400"/>
      <c r="N7" s="400"/>
      <c r="O7" s="400"/>
      <c r="P7" s="400"/>
      <c r="Q7" s="400"/>
      <c r="R7" s="400"/>
      <c r="S7" s="400"/>
      <c r="T7" s="400"/>
      <c r="U7" s="400"/>
      <c r="V7" s="400"/>
      <c r="W7" s="90"/>
      <c r="X7" s="90"/>
      <c r="Y7" s="90"/>
      <c r="Z7" s="400"/>
      <c r="AA7" s="400"/>
      <c r="AB7" s="400"/>
      <c r="AC7" s="400"/>
      <c r="AD7" s="400"/>
      <c r="AE7" s="400"/>
      <c r="AF7" s="400"/>
      <c r="AG7" s="400"/>
      <c r="AH7" s="400"/>
      <c r="AI7" s="400"/>
      <c r="AJ7" s="400"/>
      <c r="AK7" s="400"/>
      <c r="AL7" s="400"/>
      <c r="AM7" s="400"/>
      <c r="AN7" s="400"/>
      <c r="AO7" s="400"/>
      <c r="AP7" s="400"/>
      <c r="AQ7" s="400"/>
      <c r="AR7" s="400"/>
      <c r="AS7" s="400"/>
      <c r="AT7" s="400"/>
      <c r="AU7" s="400"/>
      <c r="AV7" s="400"/>
      <c r="AW7" s="400"/>
      <c r="AX7" s="400"/>
      <c r="AY7" s="400"/>
      <c r="AZ7" s="400"/>
      <c r="BA7" s="400"/>
      <c r="BB7" s="400"/>
      <c r="BC7" s="400"/>
      <c r="BD7" s="400"/>
      <c r="BE7" s="400"/>
      <c r="BF7" s="400"/>
      <c r="BG7" s="400"/>
      <c r="BH7" s="400"/>
      <c r="BI7" s="400"/>
      <c r="BJ7" s="400"/>
      <c r="BK7" s="400"/>
      <c r="BL7" s="400"/>
      <c r="BM7" s="400"/>
      <c r="BN7" s="400"/>
      <c r="BO7" s="400"/>
      <c r="BP7" s="400"/>
      <c r="BQ7" s="400"/>
      <c r="BR7" s="400"/>
      <c r="BS7" s="400"/>
      <c r="BT7" s="400"/>
      <c r="BU7" s="400"/>
      <c r="BV7" s="2"/>
      <c r="BW7" s="2"/>
      <c r="BX7" s="2"/>
      <c r="BY7" s="2"/>
      <c r="BZ7" s="2"/>
      <c r="CA7" s="2"/>
      <c r="CB7" s="2"/>
      <c r="CC7" s="2"/>
    </row>
    <row r="8" spans="1:81" ht="21" customHeight="1">
      <c r="A8" s="409" t="s">
        <v>16</v>
      </c>
      <c r="B8" s="428">
        <f t="shared" ref="B8:H8" si="3">B108</f>
        <v>0</v>
      </c>
      <c r="C8" s="428">
        <f t="shared" si="3"/>
        <v>0</v>
      </c>
      <c r="D8" s="428">
        <f t="shared" si="3"/>
        <v>0</v>
      </c>
      <c r="E8" s="428">
        <f t="shared" si="3"/>
        <v>0</v>
      </c>
      <c r="F8" s="428">
        <f t="shared" si="3"/>
        <v>0</v>
      </c>
      <c r="G8" s="428">
        <f t="shared" si="3"/>
        <v>0</v>
      </c>
      <c r="H8" s="429">
        <f t="shared" si="3"/>
        <v>0</v>
      </c>
      <c r="I8" s="400"/>
      <c r="J8" s="400"/>
      <c r="K8" s="400"/>
      <c r="L8" s="400"/>
      <c r="M8" s="400"/>
      <c r="N8" s="400"/>
      <c r="O8" s="400"/>
      <c r="P8" s="400"/>
      <c r="Q8" s="400"/>
      <c r="R8" s="400"/>
      <c r="S8" s="400"/>
      <c r="T8" s="400"/>
      <c r="U8" s="400"/>
      <c r="V8" s="400"/>
      <c r="W8" s="400"/>
      <c r="X8" s="400"/>
      <c r="Y8" s="400"/>
      <c r="Z8" s="400"/>
      <c r="AA8" s="400"/>
      <c r="AB8" s="400"/>
      <c r="AC8" s="400"/>
      <c r="AD8" s="400"/>
      <c r="AE8" s="400"/>
      <c r="AF8" s="400"/>
      <c r="AG8" s="400"/>
      <c r="AH8" s="400"/>
      <c r="AI8" s="400"/>
      <c r="AJ8" s="400"/>
      <c r="AK8" s="400"/>
      <c r="AL8" s="400"/>
      <c r="AM8" s="400"/>
      <c r="AN8" s="400"/>
      <c r="AO8" s="400"/>
      <c r="AP8" s="400"/>
      <c r="AQ8" s="400"/>
      <c r="AR8" s="400"/>
      <c r="AS8" s="400"/>
      <c r="AT8" s="400"/>
      <c r="AU8" s="400"/>
      <c r="AV8" s="400"/>
      <c r="AW8" s="400"/>
      <c r="AX8" s="400"/>
      <c r="AY8" s="400"/>
      <c r="AZ8" s="400"/>
      <c r="BA8" s="400"/>
      <c r="BB8" s="400"/>
      <c r="BC8" s="400"/>
      <c r="BD8" s="400"/>
      <c r="BE8" s="400"/>
      <c r="BF8" s="400"/>
      <c r="BG8" s="400"/>
      <c r="BH8" s="400"/>
      <c r="BI8" s="400"/>
      <c r="BJ8" s="400"/>
      <c r="BK8" s="400"/>
      <c r="BL8" s="400"/>
      <c r="BM8" s="400"/>
      <c r="BN8" s="400"/>
      <c r="BO8" s="400"/>
      <c r="BP8" s="400"/>
      <c r="BQ8" s="400"/>
      <c r="BR8" s="400"/>
      <c r="BS8" s="400"/>
      <c r="BT8" s="400"/>
      <c r="BU8" s="400"/>
      <c r="BV8" s="2"/>
      <c r="BW8" s="2"/>
      <c r="BX8" s="2"/>
      <c r="BY8" s="2"/>
      <c r="BZ8" s="2"/>
      <c r="CA8" s="2"/>
      <c r="CB8" s="2"/>
      <c r="CC8" s="2"/>
    </row>
    <row r="9" spans="1:81" ht="21" customHeight="1">
      <c r="A9" s="409" t="s">
        <v>17</v>
      </c>
      <c r="B9" s="428">
        <f t="shared" ref="B9:H9" si="4">B109</f>
        <v>0</v>
      </c>
      <c r="C9" s="428">
        <f t="shared" si="4"/>
        <v>0</v>
      </c>
      <c r="D9" s="428">
        <f t="shared" si="4"/>
        <v>0</v>
      </c>
      <c r="E9" s="428">
        <f t="shared" si="4"/>
        <v>0</v>
      </c>
      <c r="F9" s="428">
        <f t="shared" si="4"/>
        <v>0</v>
      </c>
      <c r="G9" s="428">
        <f t="shared" si="4"/>
        <v>0</v>
      </c>
      <c r="H9" s="429">
        <f t="shared" si="4"/>
        <v>0</v>
      </c>
      <c r="I9" s="400"/>
      <c r="J9" s="400"/>
      <c r="K9" s="400"/>
      <c r="L9" s="400"/>
      <c r="M9" s="400"/>
      <c r="N9" s="400"/>
      <c r="O9" s="400"/>
      <c r="P9" s="400"/>
      <c r="Q9" s="400"/>
      <c r="R9" s="400"/>
      <c r="S9" s="400"/>
      <c r="T9" s="400"/>
      <c r="U9" s="400"/>
      <c r="V9" s="400"/>
      <c r="W9" s="400"/>
      <c r="X9" s="400"/>
      <c r="Y9" s="400"/>
      <c r="Z9" s="400"/>
      <c r="AA9" s="400"/>
      <c r="AB9" s="400"/>
      <c r="AC9" s="400"/>
      <c r="AD9" s="400"/>
      <c r="AE9" s="400"/>
      <c r="AF9" s="400"/>
      <c r="AG9" s="400"/>
      <c r="AH9" s="400"/>
      <c r="AI9" s="400"/>
      <c r="AJ9" s="400"/>
      <c r="AK9" s="400"/>
      <c r="AL9" s="400"/>
      <c r="AM9" s="400"/>
      <c r="AN9" s="400"/>
      <c r="AO9" s="400"/>
      <c r="AP9" s="400"/>
      <c r="AQ9" s="400"/>
      <c r="AR9" s="400"/>
      <c r="AS9" s="400"/>
      <c r="AT9" s="400"/>
      <c r="AU9" s="400"/>
      <c r="AV9" s="400"/>
      <c r="AW9" s="400"/>
      <c r="AX9" s="400"/>
      <c r="AY9" s="400"/>
      <c r="AZ9" s="400"/>
      <c r="BA9" s="400"/>
      <c r="BB9" s="400"/>
      <c r="BC9" s="400"/>
      <c r="BD9" s="400"/>
      <c r="BE9" s="400"/>
      <c r="BF9" s="400"/>
      <c r="BG9" s="400"/>
      <c r="BH9" s="400"/>
      <c r="BI9" s="400"/>
      <c r="BJ9" s="400"/>
      <c r="BK9" s="400"/>
      <c r="BL9" s="400"/>
      <c r="BM9" s="400"/>
      <c r="BN9" s="400"/>
      <c r="BO9" s="400"/>
      <c r="BP9" s="400"/>
      <c r="BQ9" s="400"/>
      <c r="BR9" s="400"/>
      <c r="BS9" s="400"/>
      <c r="BT9" s="400"/>
      <c r="BU9" s="400"/>
      <c r="BV9" s="2"/>
      <c r="BW9" s="2"/>
      <c r="BX9" s="2"/>
      <c r="BY9" s="2"/>
      <c r="BZ9" s="2"/>
      <c r="CA9" s="2"/>
      <c r="CB9" s="2"/>
      <c r="CC9" s="2"/>
    </row>
    <row r="10" spans="1:81" ht="21" customHeight="1">
      <c r="A10" s="409" t="s">
        <v>18</v>
      </c>
      <c r="B10" s="428">
        <f t="shared" ref="B10:H10" si="5">B110</f>
        <v>0</v>
      </c>
      <c r="C10" s="428">
        <f t="shared" si="5"/>
        <v>0</v>
      </c>
      <c r="D10" s="428">
        <f t="shared" si="5"/>
        <v>0</v>
      </c>
      <c r="E10" s="428">
        <f t="shared" si="5"/>
        <v>0</v>
      </c>
      <c r="F10" s="428">
        <f t="shared" si="5"/>
        <v>0</v>
      </c>
      <c r="G10" s="428">
        <f t="shared" si="5"/>
        <v>0</v>
      </c>
      <c r="H10" s="429">
        <f t="shared" si="5"/>
        <v>0</v>
      </c>
      <c r="I10" s="400"/>
      <c r="J10" s="400"/>
      <c r="K10" s="400"/>
      <c r="L10" s="400"/>
      <c r="M10" s="400"/>
      <c r="N10" s="400"/>
      <c r="O10" s="400"/>
      <c r="P10" s="400"/>
      <c r="Q10" s="400"/>
      <c r="R10" s="400"/>
      <c r="S10" s="400"/>
      <c r="T10" s="400"/>
      <c r="U10" s="400"/>
      <c r="V10" s="400"/>
      <c r="W10" s="400"/>
      <c r="X10" s="400"/>
      <c r="Y10" s="400"/>
      <c r="Z10" s="400"/>
      <c r="AA10" s="400"/>
      <c r="AB10" s="400"/>
      <c r="AC10" s="400"/>
      <c r="AD10" s="400"/>
      <c r="AE10" s="400"/>
      <c r="AF10" s="400"/>
      <c r="AG10" s="400"/>
      <c r="AH10" s="400"/>
      <c r="AI10" s="400"/>
      <c r="AJ10" s="400"/>
      <c r="AK10" s="400"/>
      <c r="AL10" s="400"/>
      <c r="AM10" s="400"/>
      <c r="AN10" s="400"/>
      <c r="AO10" s="400"/>
      <c r="AP10" s="400"/>
      <c r="AQ10" s="400"/>
      <c r="AR10" s="400"/>
      <c r="AS10" s="400"/>
      <c r="AT10" s="400"/>
      <c r="AU10" s="400"/>
      <c r="AV10" s="400"/>
      <c r="AW10" s="400"/>
      <c r="AX10" s="400"/>
      <c r="AY10" s="400"/>
      <c r="AZ10" s="400"/>
      <c r="BA10" s="400"/>
      <c r="BB10" s="400"/>
      <c r="BC10" s="400"/>
      <c r="BD10" s="400"/>
      <c r="BE10" s="400"/>
      <c r="BF10" s="400"/>
      <c r="BG10" s="400"/>
      <c r="BH10" s="400"/>
      <c r="BI10" s="400"/>
      <c r="BJ10" s="400"/>
      <c r="BK10" s="400"/>
      <c r="BL10" s="400"/>
      <c r="BM10" s="400"/>
      <c r="BN10" s="400"/>
      <c r="BO10" s="400"/>
      <c r="BP10" s="400"/>
      <c r="BQ10" s="400"/>
      <c r="BR10" s="400"/>
      <c r="BS10" s="400"/>
      <c r="BT10" s="400"/>
      <c r="BU10" s="400"/>
      <c r="BV10" s="2"/>
      <c r="BW10" s="2"/>
      <c r="BX10" s="2"/>
      <c r="BY10" s="2"/>
      <c r="BZ10" s="2"/>
      <c r="CA10" s="2"/>
      <c r="CB10" s="2"/>
      <c r="CC10" s="2"/>
    </row>
    <row r="11" spans="1:81" ht="21" customHeight="1">
      <c r="A11" s="409" t="s">
        <v>19</v>
      </c>
      <c r="B11" s="428">
        <f t="shared" ref="B11:H11" si="6">B111</f>
        <v>0</v>
      </c>
      <c r="C11" s="428">
        <f t="shared" si="6"/>
        <v>0</v>
      </c>
      <c r="D11" s="428">
        <f t="shared" si="6"/>
        <v>0</v>
      </c>
      <c r="E11" s="428">
        <f t="shared" si="6"/>
        <v>0</v>
      </c>
      <c r="F11" s="428">
        <f t="shared" si="6"/>
        <v>0</v>
      </c>
      <c r="G11" s="428">
        <f t="shared" si="6"/>
        <v>0</v>
      </c>
      <c r="H11" s="429">
        <f t="shared" si="6"/>
        <v>0</v>
      </c>
      <c r="I11" s="400"/>
      <c r="J11" s="400"/>
      <c r="K11" s="400"/>
      <c r="L11" s="400"/>
      <c r="M11" s="400"/>
      <c r="N11" s="400"/>
      <c r="O11" s="400"/>
      <c r="P11" s="400"/>
      <c r="Q11" s="400"/>
      <c r="R11" s="400"/>
      <c r="S11" s="400"/>
      <c r="T11" s="400"/>
      <c r="U11" s="400"/>
      <c r="V11" s="400"/>
      <c r="W11" s="400"/>
      <c r="X11" s="400"/>
      <c r="Y11" s="400"/>
      <c r="Z11" s="400"/>
      <c r="AA11" s="400"/>
      <c r="AB11" s="400"/>
      <c r="AC11" s="400"/>
      <c r="AD11" s="400"/>
      <c r="AE11" s="400"/>
      <c r="AF11" s="400"/>
      <c r="AG11" s="400"/>
      <c r="AH11" s="400"/>
      <c r="AI11" s="400"/>
      <c r="AJ11" s="400"/>
      <c r="AK11" s="400"/>
      <c r="AL11" s="400"/>
      <c r="AM11" s="400"/>
      <c r="AN11" s="400"/>
      <c r="AO11" s="400"/>
      <c r="AP11" s="400"/>
      <c r="AQ11" s="400"/>
      <c r="AR11" s="400"/>
      <c r="AS11" s="400"/>
      <c r="AT11" s="400"/>
      <c r="AU11" s="400"/>
      <c r="AV11" s="400"/>
      <c r="AW11" s="400"/>
      <c r="AX11" s="400"/>
      <c r="AY11" s="400"/>
      <c r="AZ11" s="400"/>
      <c r="BA11" s="400"/>
      <c r="BB11" s="400"/>
      <c r="BC11" s="400"/>
      <c r="BD11" s="400"/>
      <c r="BE11" s="400"/>
      <c r="BF11" s="400"/>
      <c r="BG11" s="400"/>
      <c r="BH11" s="400"/>
      <c r="BI11" s="400"/>
      <c r="BJ11" s="400"/>
      <c r="BK11" s="400"/>
      <c r="BL11" s="400"/>
      <c r="BM11" s="400"/>
      <c r="BN11" s="400"/>
      <c r="BO11" s="400"/>
      <c r="BP11" s="400"/>
      <c r="BQ11" s="400"/>
      <c r="BR11" s="400"/>
      <c r="BS11" s="400"/>
      <c r="BT11" s="400"/>
      <c r="BU11" s="400"/>
      <c r="BV11" s="2"/>
      <c r="BW11" s="2"/>
      <c r="BX11" s="2"/>
      <c r="BY11" s="2"/>
      <c r="BZ11" s="2"/>
      <c r="CA11" s="2"/>
      <c r="CB11" s="2"/>
      <c r="CC11" s="2"/>
    </row>
    <row r="12" spans="1:81" ht="21" customHeight="1">
      <c r="A12" s="409" t="s">
        <v>20</v>
      </c>
      <c r="B12" s="428">
        <f t="shared" ref="B12:H12" si="7">B112</f>
        <v>0</v>
      </c>
      <c r="C12" s="428">
        <f t="shared" si="7"/>
        <v>0</v>
      </c>
      <c r="D12" s="428">
        <f t="shared" si="7"/>
        <v>0</v>
      </c>
      <c r="E12" s="428">
        <f t="shared" si="7"/>
        <v>0</v>
      </c>
      <c r="F12" s="428">
        <f t="shared" si="7"/>
        <v>0</v>
      </c>
      <c r="G12" s="428">
        <f t="shared" si="7"/>
        <v>0</v>
      </c>
      <c r="H12" s="429">
        <f t="shared" si="7"/>
        <v>0</v>
      </c>
      <c r="I12" s="400"/>
      <c r="J12" s="400"/>
      <c r="K12" s="400"/>
      <c r="L12" s="400"/>
      <c r="M12" s="400"/>
      <c r="N12" s="400"/>
      <c r="O12" s="400"/>
      <c r="P12" s="400"/>
      <c r="Q12" s="400"/>
      <c r="R12" s="400"/>
      <c r="S12" s="400"/>
      <c r="T12" s="400"/>
      <c r="U12" s="400"/>
      <c r="V12" s="400"/>
      <c r="W12" s="400"/>
      <c r="X12" s="400"/>
      <c r="Y12" s="400"/>
      <c r="Z12" s="400"/>
      <c r="AA12" s="400"/>
      <c r="AB12" s="400"/>
      <c r="AC12" s="400"/>
      <c r="AD12" s="400"/>
      <c r="AE12" s="400"/>
      <c r="AF12" s="400"/>
      <c r="AG12" s="400"/>
      <c r="AH12" s="400"/>
      <c r="AI12" s="400"/>
      <c r="AJ12" s="400"/>
      <c r="AK12" s="400"/>
      <c r="AL12" s="400"/>
      <c r="AM12" s="400"/>
      <c r="AN12" s="400"/>
      <c r="AO12" s="400"/>
      <c r="AP12" s="400"/>
      <c r="AQ12" s="400"/>
      <c r="AR12" s="400"/>
      <c r="AS12" s="400"/>
      <c r="AT12" s="400"/>
      <c r="AU12" s="400"/>
      <c r="AV12" s="400"/>
      <c r="AW12" s="400"/>
      <c r="AX12" s="400"/>
      <c r="AY12" s="400"/>
      <c r="AZ12" s="400"/>
      <c r="BA12" s="400"/>
      <c r="BB12" s="400"/>
      <c r="BC12" s="400"/>
      <c r="BD12" s="400"/>
      <c r="BE12" s="400"/>
      <c r="BF12" s="400"/>
      <c r="BG12" s="400"/>
      <c r="BH12" s="400"/>
      <c r="BI12" s="400"/>
      <c r="BJ12" s="400"/>
      <c r="BK12" s="400"/>
      <c r="BL12" s="400"/>
      <c r="BM12" s="400"/>
      <c r="BN12" s="400"/>
      <c r="BO12" s="400"/>
      <c r="BP12" s="400"/>
      <c r="BQ12" s="400"/>
      <c r="BR12" s="400"/>
      <c r="BS12" s="400"/>
      <c r="BT12" s="400"/>
      <c r="BU12" s="400"/>
      <c r="BV12" s="2"/>
      <c r="BW12" s="2"/>
      <c r="BX12" s="2"/>
      <c r="BY12" s="2"/>
      <c r="BZ12" s="2"/>
      <c r="CA12" s="2"/>
      <c r="CB12" s="2"/>
      <c r="CC12" s="2"/>
    </row>
    <row r="13" spans="1:81" ht="21" customHeight="1">
      <c r="A13" s="410" t="s">
        <v>21</v>
      </c>
      <c r="B13" s="429">
        <f t="shared" ref="B13:H13" si="8">B113</f>
        <v>0</v>
      </c>
      <c r="C13" s="429">
        <f t="shared" si="8"/>
        <v>0</v>
      </c>
      <c r="D13" s="429">
        <f t="shared" si="8"/>
        <v>0</v>
      </c>
      <c r="E13" s="429">
        <f t="shared" si="8"/>
        <v>0</v>
      </c>
      <c r="F13" s="429">
        <f t="shared" si="8"/>
        <v>0</v>
      </c>
      <c r="G13" s="429">
        <f t="shared" si="8"/>
        <v>0</v>
      </c>
      <c r="H13" s="429">
        <f t="shared" si="8"/>
        <v>0</v>
      </c>
      <c r="I13" s="400"/>
      <c r="J13" s="400"/>
      <c r="K13" s="400"/>
      <c r="L13" s="400"/>
      <c r="M13" s="400"/>
      <c r="N13" s="400"/>
      <c r="O13" s="400"/>
      <c r="P13" s="400"/>
      <c r="Q13" s="400"/>
      <c r="R13" s="400"/>
      <c r="S13" s="400"/>
      <c r="T13" s="400"/>
      <c r="U13" s="400"/>
      <c r="V13" s="400"/>
      <c r="W13" s="400"/>
      <c r="X13" s="400"/>
      <c r="Y13" s="400"/>
      <c r="Z13" s="400"/>
      <c r="AA13" s="400"/>
      <c r="AB13" s="400"/>
      <c r="AC13" s="400"/>
      <c r="AD13" s="400"/>
      <c r="AE13" s="400"/>
      <c r="AF13" s="400"/>
      <c r="AG13" s="400"/>
      <c r="AH13" s="400"/>
      <c r="AI13" s="400"/>
      <c r="AJ13" s="400"/>
      <c r="AK13" s="400"/>
      <c r="AL13" s="400"/>
      <c r="AM13" s="400"/>
      <c r="AN13" s="400"/>
      <c r="AO13" s="400"/>
      <c r="AP13" s="400"/>
      <c r="AQ13" s="400"/>
      <c r="AR13" s="400"/>
      <c r="AS13" s="400"/>
      <c r="AT13" s="400"/>
      <c r="AU13" s="400"/>
      <c r="AV13" s="400"/>
      <c r="AW13" s="400"/>
      <c r="AX13" s="400"/>
      <c r="AY13" s="400"/>
      <c r="AZ13" s="400"/>
      <c r="BA13" s="400"/>
      <c r="BB13" s="400"/>
      <c r="BC13" s="400"/>
      <c r="BD13" s="400"/>
      <c r="BE13" s="400"/>
      <c r="BF13" s="400"/>
      <c r="BG13" s="400"/>
      <c r="BH13" s="400"/>
      <c r="BI13" s="400"/>
      <c r="BJ13" s="400"/>
      <c r="BK13" s="400"/>
      <c r="BL13" s="400"/>
      <c r="BM13" s="400"/>
      <c r="BN13" s="400"/>
      <c r="BO13" s="400"/>
      <c r="BP13" s="400"/>
      <c r="BQ13" s="400"/>
      <c r="BR13" s="400"/>
      <c r="BS13" s="400"/>
      <c r="BT13" s="400"/>
      <c r="BU13" s="400"/>
      <c r="BV13" s="2"/>
      <c r="BW13" s="2"/>
      <c r="BX13" s="2"/>
      <c r="BY13" s="2"/>
      <c r="BZ13" s="2"/>
      <c r="CA13" s="2"/>
      <c r="CB13" s="2"/>
      <c r="CC13" s="2"/>
    </row>
    <row r="14" spans="1:81" ht="21" customHeight="1">
      <c r="A14" s="409" t="s">
        <v>22</v>
      </c>
      <c r="B14" s="428">
        <f t="shared" ref="B14:H14" si="9">B114</f>
        <v>0</v>
      </c>
      <c r="C14" s="428">
        <f t="shared" si="9"/>
        <v>0</v>
      </c>
      <c r="D14" s="428">
        <f t="shared" si="9"/>
        <v>0</v>
      </c>
      <c r="E14" s="428">
        <f t="shared" si="9"/>
        <v>0</v>
      </c>
      <c r="F14" s="428">
        <f t="shared" si="9"/>
        <v>0</v>
      </c>
      <c r="G14" s="428">
        <f t="shared" si="9"/>
        <v>0</v>
      </c>
      <c r="H14" s="429">
        <f t="shared" si="9"/>
        <v>0</v>
      </c>
      <c r="I14" s="487"/>
      <c r="J14" s="488"/>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c r="AL14" s="400"/>
      <c r="AM14" s="400"/>
      <c r="AN14" s="400"/>
      <c r="AO14" s="400"/>
      <c r="AP14" s="400"/>
      <c r="AQ14" s="400"/>
      <c r="AR14" s="400"/>
      <c r="AS14" s="400"/>
      <c r="AT14" s="400"/>
      <c r="AU14" s="400"/>
      <c r="AV14" s="400"/>
      <c r="AW14" s="400"/>
      <c r="AX14" s="400"/>
      <c r="AY14" s="400"/>
      <c r="AZ14" s="400"/>
      <c r="BA14" s="400"/>
      <c r="BB14" s="400"/>
      <c r="BC14" s="400"/>
      <c r="BD14" s="400"/>
      <c r="BE14" s="400"/>
      <c r="BF14" s="400"/>
      <c r="BG14" s="400"/>
      <c r="BH14" s="400"/>
      <c r="BI14" s="400"/>
      <c r="BJ14" s="400"/>
      <c r="BK14" s="400"/>
      <c r="BL14" s="400"/>
      <c r="BM14" s="400"/>
      <c r="BN14" s="400"/>
      <c r="BO14" s="400"/>
      <c r="BP14" s="400"/>
      <c r="BQ14" s="400"/>
      <c r="BR14" s="400"/>
      <c r="BS14" s="400"/>
      <c r="BT14" s="400"/>
      <c r="BU14" s="400"/>
      <c r="BV14" s="2"/>
      <c r="BW14" s="2"/>
      <c r="BX14" s="2"/>
      <c r="BY14" s="2"/>
      <c r="BZ14" s="2"/>
      <c r="CA14" s="2"/>
      <c r="CB14" s="2"/>
      <c r="CC14" s="2"/>
    </row>
    <row r="15" spans="1:81" ht="21" customHeight="1">
      <c r="A15" s="410" t="s">
        <v>23</v>
      </c>
      <c r="B15" s="429">
        <f t="shared" ref="B15:H15" si="10">B115</f>
        <v>0</v>
      </c>
      <c r="C15" s="429">
        <f t="shared" si="10"/>
        <v>0</v>
      </c>
      <c r="D15" s="429">
        <f t="shared" si="10"/>
        <v>0</v>
      </c>
      <c r="E15" s="429">
        <f t="shared" si="10"/>
        <v>0</v>
      </c>
      <c r="F15" s="429">
        <f t="shared" si="10"/>
        <v>0</v>
      </c>
      <c r="G15" s="429">
        <f t="shared" si="10"/>
        <v>0</v>
      </c>
      <c r="H15" s="429">
        <f t="shared" si="10"/>
        <v>0</v>
      </c>
      <c r="I15" s="495"/>
      <c r="J15" s="488"/>
      <c r="K15" s="400"/>
      <c r="L15" s="400"/>
      <c r="M15" s="400"/>
      <c r="N15" s="400"/>
      <c r="O15" s="400"/>
      <c r="P15" s="400"/>
      <c r="Q15" s="400"/>
      <c r="R15" s="400"/>
      <c r="S15" s="400"/>
      <c r="T15" s="400"/>
      <c r="U15" s="400"/>
      <c r="V15" s="400"/>
      <c r="W15" s="400"/>
      <c r="X15" s="400"/>
      <c r="Y15" s="400"/>
      <c r="Z15" s="400"/>
      <c r="AA15" s="400"/>
      <c r="AB15" s="400"/>
      <c r="AC15" s="400"/>
      <c r="AD15" s="400"/>
      <c r="AE15" s="400"/>
      <c r="AF15" s="400"/>
      <c r="AG15" s="400"/>
      <c r="AH15" s="400"/>
      <c r="AI15" s="400"/>
      <c r="AJ15" s="400"/>
      <c r="AK15" s="400"/>
      <c r="AL15" s="400"/>
      <c r="AM15" s="400"/>
      <c r="AN15" s="400"/>
      <c r="AO15" s="400"/>
      <c r="AP15" s="400"/>
      <c r="AQ15" s="400"/>
      <c r="AR15" s="400"/>
      <c r="AS15" s="400"/>
      <c r="AT15" s="400"/>
      <c r="AU15" s="400"/>
      <c r="AV15" s="400"/>
      <c r="AW15" s="400"/>
      <c r="AX15" s="400"/>
      <c r="AY15" s="400"/>
      <c r="AZ15" s="400"/>
      <c r="BA15" s="400"/>
      <c r="BB15" s="400"/>
      <c r="BC15" s="400"/>
      <c r="BD15" s="400"/>
      <c r="BE15" s="400"/>
      <c r="BF15" s="400"/>
      <c r="BG15" s="400"/>
      <c r="BH15" s="400"/>
      <c r="BI15" s="400"/>
      <c r="BJ15" s="400"/>
      <c r="BK15" s="400"/>
      <c r="BL15" s="400"/>
      <c r="BM15" s="400"/>
      <c r="BN15" s="400"/>
      <c r="BO15" s="400"/>
      <c r="BP15" s="400"/>
      <c r="BQ15" s="400"/>
      <c r="BR15" s="400"/>
      <c r="BS15" s="400"/>
      <c r="BT15" s="400"/>
      <c r="BU15" s="400"/>
      <c r="BV15" s="2"/>
      <c r="BW15" s="2"/>
      <c r="BX15" s="2"/>
      <c r="BY15" s="2"/>
      <c r="BZ15" s="2"/>
      <c r="CA15" s="2"/>
      <c r="CB15" s="2"/>
      <c r="CC15" s="2"/>
    </row>
    <row r="16" spans="1:81" ht="21" customHeight="1">
      <c r="A16" s="410" t="s">
        <v>24</v>
      </c>
      <c r="B16" s="429">
        <f t="shared" ref="B16:H16" si="11">B116</f>
        <v>0</v>
      </c>
      <c r="C16" s="429" t="e">
        <f t="shared" si="11"/>
        <v>#N/A</v>
      </c>
      <c r="D16" s="429">
        <f t="shared" si="11"/>
        <v>0</v>
      </c>
      <c r="E16" s="429">
        <f t="shared" si="11"/>
        <v>0</v>
      </c>
      <c r="F16" s="429">
        <f t="shared" si="11"/>
        <v>0</v>
      </c>
      <c r="G16" s="429">
        <f t="shared" si="11"/>
        <v>0</v>
      </c>
      <c r="H16" s="429" t="e">
        <f t="shared" si="11"/>
        <v>#N/A</v>
      </c>
      <c r="I16" s="400"/>
      <c r="J16" s="400"/>
      <c r="K16" s="400"/>
      <c r="L16" s="400"/>
      <c r="M16" s="400"/>
      <c r="N16" s="400"/>
      <c r="O16" s="400"/>
      <c r="P16" s="400"/>
      <c r="Q16" s="400"/>
      <c r="R16" s="400"/>
      <c r="S16" s="400"/>
      <c r="T16" s="400"/>
      <c r="U16" s="400"/>
      <c r="V16" s="400"/>
      <c r="W16" s="400"/>
      <c r="X16" s="400"/>
      <c r="Y16" s="400"/>
      <c r="Z16" s="400"/>
      <c r="AA16" s="400"/>
      <c r="AB16" s="400"/>
      <c r="AC16" s="400"/>
      <c r="AD16" s="400"/>
      <c r="AE16" s="400"/>
      <c r="AF16" s="400"/>
      <c r="AG16" s="400"/>
      <c r="AH16" s="400"/>
      <c r="AI16" s="400"/>
      <c r="AJ16" s="400"/>
      <c r="AK16" s="400"/>
      <c r="AL16" s="400"/>
      <c r="AM16" s="400"/>
      <c r="AN16" s="400"/>
      <c r="AO16" s="400"/>
      <c r="AP16" s="400"/>
      <c r="AQ16" s="400"/>
      <c r="AR16" s="400"/>
      <c r="AS16" s="400"/>
      <c r="AT16" s="400"/>
      <c r="AU16" s="400"/>
      <c r="AV16" s="400"/>
      <c r="AW16" s="400"/>
      <c r="AX16" s="400"/>
      <c r="AY16" s="400"/>
      <c r="AZ16" s="400"/>
      <c r="BA16" s="400"/>
      <c r="BB16" s="400"/>
      <c r="BC16" s="400"/>
      <c r="BD16" s="400"/>
      <c r="BE16" s="400"/>
      <c r="BF16" s="400"/>
      <c r="BG16" s="400"/>
      <c r="BH16" s="400"/>
      <c r="BI16" s="400"/>
      <c r="BJ16" s="400"/>
      <c r="BK16" s="400"/>
      <c r="BL16" s="400"/>
      <c r="BM16" s="400"/>
      <c r="BN16" s="400"/>
      <c r="BO16" s="400"/>
      <c r="BP16" s="400"/>
      <c r="BQ16" s="400"/>
      <c r="BR16" s="400"/>
      <c r="BS16" s="400"/>
      <c r="BT16" s="400"/>
      <c r="BU16" s="400"/>
      <c r="BV16" s="2"/>
      <c r="BW16" s="2"/>
      <c r="BX16" s="2"/>
      <c r="BY16" s="2"/>
      <c r="BZ16" s="2"/>
      <c r="CA16" s="2"/>
      <c r="CB16" s="2"/>
      <c r="CC16" s="2"/>
    </row>
    <row r="17" spans="1:81" ht="21" customHeight="1">
      <c r="A17" s="409" t="s">
        <v>25</v>
      </c>
      <c r="B17" s="428">
        <f t="shared" ref="B17:H17" si="12">B117</f>
        <v>0</v>
      </c>
      <c r="C17" s="428" t="e">
        <f t="shared" si="12"/>
        <v>#N/A</v>
      </c>
      <c r="D17" s="428">
        <f t="shared" si="12"/>
        <v>0</v>
      </c>
      <c r="E17" s="428">
        <f t="shared" si="12"/>
        <v>0</v>
      </c>
      <c r="F17" s="428">
        <f t="shared" si="12"/>
        <v>0</v>
      </c>
      <c r="G17" s="428">
        <f t="shared" si="12"/>
        <v>0</v>
      </c>
      <c r="H17" s="428" t="e">
        <f t="shared" si="12"/>
        <v>#N/A</v>
      </c>
      <c r="I17" s="400"/>
      <c r="J17" s="400"/>
      <c r="K17" s="400"/>
      <c r="L17" s="400"/>
      <c r="M17" s="400"/>
      <c r="N17" s="400"/>
      <c r="O17" s="400"/>
      <c r="P17" s="400"/>
      <c r="Q17" s="400"/>
      <c r="R17" s="400"/>
      <c r="S17" s="400"/>
      <c r="T17" s="400"/>
      <c r="U17" s="400"/>
      <c r="V17" s="400"/>
      <c r="W17" s="400"/>
      <c r="X17" s="400"/>
      <c r="Y17" s="400"/>
      <c r="Z17" s="400"/>
      <c r="AA17" s="400"/>
      <c r="AB17" s="400"/>
      <c r="AC17" s="400"/>
      <c r="AD17" s="400"/>
      <c r="AE17" s="400"/>
      <c r="AF17" s="400"/>
      <c r="AG17" s="400"/>
      <c r="AH17" s="400"/>
      <c r="AI17" s="400"/>
      <c r="AJ17" s="400"/>
      <c r="AK17" s="400"/>
      <c r="AL17" s="400"/>
      <c r="AM17" s="400"/>
      <c r="AN17" s="400"/>
      <c r="AO17" s="400"/>
      <c r="AP17" s="400"/>
      <c r="AQ17" s="400"/>
      <c r="AR17" s="400"/>
      <c r="AS17" s="400"/>
      <c r="AT17" s="400"/>
      <c r="AU17" s="400"/>
      <c r="AV17" s="400"/>
      <c r="AW17" s="400"/>
      <c r="AX17" s="400"/>
      <c r="AY17" s="400"/>
      <c r="AZ17" s="400"/>
      <c r="BA17" s="400"/>
      <c r="BB17" s="400"/>
      <c r="BC17" s="400"/>
      <c r="BD17" s="400"/>
      <c r="BE17" s="400"/>
      <c r="BF17" s="400"/>
      <c r="BG17" s="400"/>
      <c r="BH17" s="400"/>
      <c r="BI17" s="400"/>
      <c r="BJ17" s="400"/>
      <c r="BK17" s="400"/>
      <c r="BL17" s="400"/>
      <c r="BM17" s="400"/>
      <c r="BN17" s="400"/>
      <c r="BO17" s="400"/>
      <c r="BP17" s="400"/>
      <c r="BQ17" s="400"/>
      <c r="BR17" s="400"/>
      <c r="BS17" s="400"/>
      <c r="BT17" s="400"/>
      <c r="BU17" s="400"/>
      <c r="BV17" s="2"/>
      <c r="BW17" s="2"/>
      <c r="BX17" s="2"/>
      <c r="BY17" s="2"/>
      <c r="BZ17" s="2"/>
      <c r="CA17" s="2"/>
      <c r="CB17" s="2"/>
      <c r="CC17" s="2"/>
    </row>
    <row r="18" spans="1:81" ht="63.75" customHeight="1">
      <c r="A18" s="489" t="s">
        <v>847</v>
      </c>
      <c r="B18" s="490"/>
      <c r="C18" s="490"/>
      <c r="D18" s="490"/>
      <c r="E18" s="490"/>
      <c r="F18" s="490"/>
      <c r="G18" s="490"/>
      <c r="H18" s="490"/>
      <c r="I18" s="400"/>
      <c r="J18" s="400"/>
      <c r="K18" s="400"/>
      <c r="L18" s="400"/>
      <c r="M18" s="400"/>
      <c r="N18" s="400"/>
      <c r="O18" s="400"/>
      <c r="P18" s="400"/>
      <c r="Q18" s="400"/>
      <c r="R18" s="400"/>
      <c r="S18" s="400"/>
      <c r="T18" s="400"/>
      <c r="U18" s="400"/>
      <c r="V18" s="400"/>
      <c r="W18" s="400"/>
      <c r="X18" s="400"/>
      <c r="Y18" s="400"/>
      <c r="Z18" s="400"/>
      <c r="AA18" s="400"/>
      <c r="AB18" s="400"/>
      <c r="AC18" s="400"/>
      <c r="AD18" s="400"/>
      <c r="AE18" s="400"/>
      <c r="AF18" s="400"/>
      <c r="AG18" s="400"/>
      <c r="AH18" s="400"/>
      <c r="AI18" s="400"/>
      <c r="AJ18" s="400"/>
      <c r="AK18" s="400"/>
      <c r="AL18" s="400"/>
      <c r="AM18" s="400"/>
      <c r="AN18" s="400"/>
      <c r="AO18" s="400"/>
      <c r="AP18" s="400"/>
      <c r="AQ18" s="400"/>
      <c r="AR18" s="400"/>
      <c r="AS18" s="400"/>
      <c r="AT18" s="400"/>
      <c r="AU18" s="400"/>
      <c r="AV18" s="400"/>
      <c r="AW18" s="400"/>
      <c r="AX18" s="400"/>
      <c r="AY18" s="400"/>
      <c r="AZ18" s="400"/>
      <c r="BA18" s="400"/>
      <c r="BB18" s="400"/>
      <c r="BC18" s="400"/>
      <c r="BD18" s="400"/>
      <c r="BE18" s="400"/>
      <c r="BF18" s="400"/>
      <c r="BG18" s="400"/>
      <c r="BH18" s="400"/>
      <c r="BI18" s="400"/>
      <c r="BJ18" s="400"/>
      <c r="BK18" s="400"/>
      <c r="BL18" s="400"/>
      <c r="BM18" s="400"/>
      <c r="BN18" s="400"/>
      <c r="BO18" s="400"/>
      <c r="BP18" s="400"/>
      <c r="BQ18" s="400"/>
      <c r="BR18" s="400"/>
      <c r="BS18" s="400"/>
      <c r="BT18" s="400"/>
      <c r="BU18" s="400"/>
      <c r="BV18" s="2"/>
      <c r="BW18" s="2"/>
      <c r="BX18" s="2"/>
      <c r="BY18" s="2"/>
      <c r="BZ18" s="2"/>
      <c r="CA18" s="2"/>
      <c r="CB18" s="2"/>
      <c r="CC18" s="2"/>
    </row>
    <row r="19" spans="1:81" ht="30.75" customHeight="1">
      <c r="A19" s="491"/>
      <c r="B19" s="491"/>
      <c r="C19" s="496"/>
      <c r="D19" s="497"/>
      <c r="E19" s="497"/>
      <c r="F19" s="497"/>
      <c r="G19" s="497"/>
      <c r="H19" s="497"/>
      <c r="I19" s="400"/>
      <c r="J19" s="400"/>
      <c r="K19" s="400"/>
      <c r="L19" s="400"/>
      <c r="M19" s="400"/>
      <c r="N19" s="400"/>
      <c r="O19" s="400"/>
      <c r="P19" s="400"/>
      <c r="Q19" s="400"/>
      <c r="R19" s="400"/>
      <c r="S19" s="400"/>
      <c r="T19" s="400"/>
      <c r="U19" s="400"/>
      <c r="V19" s="400"/>
      <c r="W19" s="400"/>
      <c r="X19" s="400"/>
      <c r="Y19" s="400"/>
      <c r="Z19" s="400"/>
      <c r="AA19" s="400"/>
      <c r="AB19" s="400"/>
      <c r="AC19" s="400"/>
      <c r="AD19" s="400"/>
      <c r="AE19" s="400"/>
      <c r="AF19" s="400"/>
      <c r="AG19" s="400"/>
      <c r="AH19" s="400"/>
      <c r="AI19" s="400"/>
      <c r="AJ19" s="400"/>
      <c r="AK19" s="400"/>
      <c r="AL19" s="400"/>
      <c r="AM19" s="400"/>
      <c r="AN19" s="400"/>
      <c r="AO19" s="400"/>
      <c r="AP19" s="400"/>
      <c r="AQ19" s="400"/>
      <c r="AR19" s="400"/>
      <c r="AS19" s="400"/>
      <c r="AT19" s="400"/>
      <c r="AU19" s="400"/>
      <c r="AV19" s="400"/>
      <c r="AW19" s="400"/>
      <c r="AX19" s="400"/>
      <c r="AY19" s="400"/>
      <c r="AZ19" s="400"/>
      <c r="BA19" s="400"/>
      <c r="BB19" s="400"/>
      <c r="BC19" s="400"/>
      <c r="BD19" s="400"/>
      <c r="BE19" s="400"/>
      <c r="BF19" s="400"/>
      <c r="BG19" s="400"/>
      <c r="BH19" s="400"/>
      <c r="BI19" s="400"/>
      <c r="BJ19" s="400"/>
      <c r="BK19" s="400"/>
      <c r="BL19" s="400"/>
      <c r="BM19" s="400"/>
      <c r="BN19" s="400"/>
      <c r="BO19" s="400"/>
      <c r="BP19" s="400"/>
      <c r="BQ19" s="400"/>
      <c r="BR19" s="400"/>
      <c r="BS19" s="400"/>
      <c r="BT19" s="400"/>
      <c r="BU19" s="400"/>
      <c r="BV19" s="2"/>
      <c r="BW19" s="2"/>
      <c r="BX19" s="2"/>
      <c r="BY19" s="2"/>
      <c r="BZ19" s="2"/>
      <c r="CA19" s="2"/>
      <c r="CB19" s="2"/>
      <c r="CC19" s="2"/>
    </row>
    <row r="20" spans="1:81" ht="12.75" customHeight="1">
      <c r="A20" s="400"/>
      <c r="B20" s="492"/>
      <c r="C20" s="493"/>
      <c r="D20" s="400"/>
      <c r="E20" s="400"/>
      <c r="F20" s="400"/>
      <c r="G20" s="400"/>
      <c r="H20" s="400"/>
      <c r="I20" s="400"/>
      <c r="J20" s="400"/>
      <c r="K20" s="400"/>
      <c r="L20" s="400"/>
      <c r="M20" s="400"/>
      <c r="N20" s="400"/>
      <c r="O20" s="400"/>
      <c r="P20" s="400"/>
      <c r="Q20" s="400"/>
      <c r="R20" s="400"/>
      <c r="S20" s="400"/>
      <c r="T20" s="400"/>
      <c r="U20" s="400"/>
      <c r="V20" s="400"/>
      <c r="W20" s="400"/>
      <c r="X20" s="400"/>
      <c r="Y20" s="400"/>
      <c r="Z20" s="400"/>
      <c r="AA20" s="400"/>
      <c r="AB20" s="400"/>
      <c r="AC20" s="400"/>
      <c r="AD20" s="400"/>
      <c r="AE20" s="400"/>
      <c r="AF20" s="400"/>
      <c r="AG20" s="400"/>
      <c r="AH20" s="400"/>
      <c r="AI20" s="400"/>
      <c r="AJ20" s="400"/>
      <c r="AK20" s="400"/>
      <c r="AL20" s="400"/>
      <c r="AM20" s="400"/>
      <c r="AN20" s="400"/>
      <c r="AO20" s="400"/>
      <c r="AP20" s="400"/>
      <c r="AQ20" s="400"/>
      <c r="AR20" s="400"/>
      <c r="AS20" s="400"/>
      <c r="AT20" s="400"/>
      <c r="AU20" s="400"/>
      <c r="AV20" s="400"/>
      <c r="AW20" s="400"/>
      <c r="AX20" s="400"/>
      <c r="AY20" s="400"/>
      <c r="AZ20" s="400"/>
      <c r="BA20" s="400"/>
      <c r="BB20" s="400"/>
      <c r="BC20" s="400"/>
      <c r="BD20" s="400"/>
      <c r="BE20" s="400"/>
      <c r="BF20" s="400"/>
      <c r="BG20" s="400"/>
      <c r="BH20" s="400"/>
      <c r="BI20" s="400"/>
      <c r="BJ20" s="400"/>
      <c r="BK20" s="400"/>
      <c r="BL20" s="400"/>
      <c r="BM20" s="400"/>
      <c r="BN20" s="400"/>
      <c r="BO20" s="400"/>
      <c r="BP20" s="400"/>
      <c r="BQ20" s="400"/>
      <c r="BR20" s="400"/>
      <c r="BS20" s="400"/>
      <c r="BT20" s="400"/>
      <c r="BU20" s="400"/>
      <c r="BV20" s="2"/>
      <c r="BW20" s="2"/>
      <c r="BX20" s="2"/>
      <c r="BY20" s="2"/>
      <c r="BZ20" s="2"/>
      <c r="CA20" s="2"/>
      <c r="CB20" s="2"/>
      <c r="CC20" s="2"/>
    </row>
    <row r="21" spans="1:81" ht="19.5" customHeight="1">
      <c r="A21" s="411" t="s">
        <v>36</v>
      </c>
      <c r="B21" s="493"/>
      <c r="C21" s="493"/>
      <c r="D21" s="412"/>
      <c r="E21" s="400"/>
      <c r="F21" s="400"/>
      <c r="G21" s="494" t="s">
        <v>29</v>
      </c>
      <c r="H21" s="494"/>
      <c r="I21" s="494"/>
      <c r="J21" s="400"/>
      <c r="K21" s="400"/>
      <c r="L21" s="400"/>
      <c r="M21" s="400"/>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400"/>
      <c r="AK21" s="400"/>
      <c r="AL21" s="400"/>
      <c r="AM21" s="400"/>
      <c r="AN21" s="400"/>
      <c r="AO21" s="400"/>
      <c r="AP21" s="400"/>
      <c r="AQ21" s="400"/>
      <c r="AR21" s="400"/>
      <c r="AS21" s="400"/>
      <c r="AT21" s="400"/>
      <c r="AU21" s="400"/>
      <c r="AV21" s="400"/>
      <c r="AW21" s="400"/>
      <c r="AX21" s="400"/>
      <c r="AY21" s="400"/>
      <c r="AZ21" s="400"/>
      <c r="BA21" s="400"/>
      <c r="BB21" s="400"/>
      <c r="BC21" s="400"/>
      <c r="BD21" s="400"/>
      <c r="BE21" s="400"/>
      <c r="BF21" s="400"/>
      <c r="BG21" s="400"/>
      <c r="BH21" s="400"/>
      <c r="BI21" s="400"/>
      <c r="BJ21" s="400"/>
      <c r="BK21" s="400"/>
      <c r="BL21" s="400"/>
      <c r="BM21" s="400"/>
      <c r="BN21" s="400"/>
      <c r="BO21" s="400"/>
      <c r="BP21" s="400"/>
      <c r="BQ21" s="400"/>
      <c r="BR21" s="400"/>
      <c r="BS21" s="400"/>
      <c r="BT21" s="400"/>
      <c r="BU21" s="400"/>
      <c r="BV21" s="2"/>
      <c r="BW21" s="2"/>
      <c r="BX21" s="2"/>
      <c r="BY21" s="2"/>
      <c r="BZ21" s="2"/>
      <c r="CA21" s="2"/>
      <c r="CB21" s="2"/>
      <c r="CC21" s="2"/>
    </row>
    <row r="22" spans="1:81" ht="12.75" customHeight="1">
      <c r="A22" s="400"/>
      <c r="B22" s="400"/>
      <c r="C22" s="400"/>
      <c r="D22" s="400"/>
      <c r="E22" s="400"/>
      <c r="F22" s="400"/>
      <c r="G22" s="400"/>
      <c r="H22" s="400"/>
      <c r="I22" s="400"/>
      <c r="J22" s="400"/>
      <c r="K22" s="400"/>
      <c r="L22" s="400"/>
      <c r="M22" s="400"/>
      <c r="N22" s="400"/>
      <c r="O22" s="400"/>
      <c r="P22" s="400"/>
      <c r="Q22" s="400"/>
      <c r="R22" s="400"/>
      <c r="S22" s="400"/>
      <c r="T22" s="400"/>
      <c r="U22" s="400"/>
      <c r="V22" s="400"/>
      <c r="W22" s="400"/>
      <c r="X22" s="400"/>
      <c r="Y22" s="400"/>
      <c r="Z22" s="400"/>
      <c r="AA22" s="400"/>
      <c r="AB22" s="400"/>
      <c r="AC22" s="400"/>
      <c r="AD22" s="400"/>
      <c r="AE22" s="400"/>
      <c r="AF22" s="400"/>
      <c r="AG22" s="400"/>
      <c r="AH22" s="400"/>
      <c r="AI22" s="400"/>
      <c r="AJ22" s="400"/>
      <c r="AK22" s="400"/>
      <c r="AL22" s="400"/>
      <c r="AM22" s="400"/>
      <c r="AN22" s="400"/>
      <c r="AO22" s="400"/>
      <c r="AP22" s="400"/>
      <c r="AQ22" s="400"/>
      <c r="AR22" s="400"/>
      <c r="AS22" s="400"/>
      <c r="AT22" s="400"/>
      <c r="AU22" s="400"/>
      <c r="AV22" s="400"/>
      <c r="AW22" s="400"/>
      <c r="AX22" s="400"/>
      <c r="AY22" s="400"/>
      <c r="AZ22" s="400"/>
      <c r="BA22" s="400"/>
      <c r="BB22" s="400"/>
      <c r="BC22" s="400"/>
      <c r="BD22" s="400"/>
      <c r="BE22" s="400"/>
      <c r="BF22" s="400"/>
      <c r="BG22" s="400"/>
      <c r="BH22" s="400"/>
      <c r="BI22" s="400"/>
      <c r="BJ22" s="400"/>
      <c r="BK22" s="400"/>
      <c r="BL22" s="400"/>
      <c r="BM22" s="400"/>
      <c r="BN22" s="400"/>
      <c r="BO22" s="400"/>
      <c r="BP22" s="400"/>
      <c r="BQ22" s="400"/>
      <c r="BR22" s="400"/>
      <c r="BS22" s="400"/>
      <c r="BT22" s="400"/>
      <c r="BU22" s="400"/>
      <c r="BV22" s="2"/>
      <c r="BW22" s="2"/>
      <c r="BX22" s="2"/>
      <c r="BY22" s="2"/>
      <c r="BZ22" s="2"/>
      <c r="CA22" s="2"/>
      <c r="CB22" s="2"/>
      <c r="CC22" s="2"/>
    </row>
    <row r="23" spans="1:81" ht="12.75" customHeight="1">
      <c r="A23" s="400"/>
      <c r="B23" s="400"/>
      <c r="C23" s="400"/>
      <c r="D23" s="400"/>
      <c r="E23" s="400"/>
      <c r="F23" s="400"/>
      <c r="G23" s="400"/>
      <c r="H23" s="400"/>
      <c r="I23" s="400"/>
      <c r="J23" s="400"/>
      <c r="K23" s="400"/>
      <c r="L23" s="400"/>
      <c r="M23" s="400"/>
      <c r="N23" s="400"/>
      <c r="O23" s="400"/>
      <c r="P23" s="400"/>
      <c r="Q23" s="400"/>
      <c r="R23" s="400"/>
      <c r="S23" s="400"/>
      <c r="T23" s="400"/>
      <c r="U23" s="400"/>
      <c r="V23" s="400"/>
      <c r="W23" s="400"/>
      <c r="X23" s="400"/>
      <c r="Y23" s="400"/>
      <c r="Z23" s="400"/>
      <c r="AA23" s="400"/>
      <c r="AB23" s="400"/>
      <c r="AC23" s="400"/>
      <c r="AD23" s="400"/>
      <c r="AE23" s="400"/>
      <c r="AF23" s="400"/>
      <c r="AG23" s="400"/>
      <c r="AH23" s="400"/>
      <c r="AI23" s="400"/>
      <c r="AJ23" s="400"/>
      <c r="AK23" s="400"/>
      <c r="AL23" s="400"/>
      <c r="AM23" s="400"/>
      <c r="AN23" s="400"/>
      <c r="AO23" s="400"/>
      <c r="AP23" s="400"/>
      <c r="AQ23" s="400"/>
      <c r="AR23" s="400"/>
      <c r="AS23" s="400"/>
      <c r="AT23" s="400"/>
      <c r="AU23" s="400"/>
      <c r="AV23" s="400"/>
      <c r="AW23" s="400"/>
      <c r="AX23" s="400"/>
      <c r="AY23" s="400"/>
      <c r="AZ23" s="400"/>
      <c r="BA23" s="400"/>
      <c r="BB23" s="400"/>
      <c r="BC23" s="400"/>
      <c r="BD23" s="400"/>
      <c r="BE23" s="400"/>
      <c r="BF23" s="400"/>
      <c r="BG23" s="400"/>
      <c r="BH23" s="400"/>
      <c r="BI23" s="400"/>
      <c r="BJ23" s="400"/>
      <c r="BK23" s="400"/>
      <c r="BL23" s="400"/>
      <c r="BM23" s="400"/>
      <c r="BN23" s="400"/>
      <c r="BO23" s="400"/>
      <c r="BP23" s="400"/>
      <c r="BQ23" s="400"/>
      <c r="BR23" s="400"/>
      <c r="BS23" s="400"/>
      <c r="BT23" s="400"/>
      <c r="BU23" s="400"/>
      <c r="BV23" s="2"/>
      <c r="BW23" s="2"/>
      <c r="BX23" s="2"/>
      <c r="BY23" s="2"/>
      <c r="BZ23" s="2"/>
      <c r="CA23" s="2"/>
      <c r="CB23" s="2"/>
      <c r="CC23" s="2"/>
    </row>
    <row r="24" spans="1:81" ht="12.75" customHeight="1">
      <c r="A24" s="400"/>
      <c r="B24" s="400"/>
      <c r="C24" s="400"/>
      <c r="D24" s="400"/>
      <c r="E24" s="400"/>
      <c r="F24" s="400"/>
      <c r="G24" s="400"/>
      <c r="H24" s="400"/>
      <c r="I24" s="400"/>
      <c r="J24" s="400"/>
      <c r="K24" s="400"/>
      <c r="L24" s="400"/>
      <c r="M24" s="400"/>
      <c r="N24" s="400"/>
      <c r="O24" s="400"/>
      <c r="P24" s="400"/>
      <c r="Q24" s="400"/>
      <c r="R24" s="400"/>
      <c r="S24" s="400"/>
      <c r="T24" s="400"/>
      <c r="U24" s="400"/>
      <c r="V24" s="400"/>
      <c r="W24" s="400"/>
      <c r="X24" s="400"/>
      <c r="Y24" s="400"/>
      <c r="Z24" s="400"/>
      <c r="AA24" s="400"/>
      <c r="AB24" s="400"/>
      <c r="AC24" s="400"/>
      <c r="AD24" s="400"/>
      <c r="AE24" s="400"/>
      <c r="AF24" s="400"/>
      <c r="AG24" s="400"/>
      <c r="AH24" s="400"/>
      <c r="AI24" s="400"/>
      <c r="AJ24" s="400"/>
      <c r="AK24" s="400"/>
      <c r="AL24" s="400"/>
      <c r="AM24" s="400"/>
      <c r="AN24" s="400"/>
      <c r="AO24" s="400"/>
      <c r="AP24" s="400"/>
      <c r="AQ24" s="400"/>
      <c r="AR24" s="400"/>
      <c r="AS24" s="400"/>
      <c r="AT24" s="400"/>
      <c r="AU24" s="400"/>
      <c r="AV24" s="400"/>
      <c r="AW24" s="400"/>
      <c r="AX24" s="400"/>
      <c r="AY24" s="400"/>
      <c r="AZ24" s="400"/>
      <c r="BA24" s="400"/>
      <c r="BB24" s="400"/>
      <c r="BC24" s="400"/>
      <c r="BD24" s="400"/>
      <c r="BE24" s="400"/>
      <c r="BF24" s="400"/>
      <c r="BG24" s="400"/>
      <c r="BH24" s="400"/>
      <c r="BI24" s="400"/>
      <c r="BJ24" s="400"/>
      <c r="BK24" s="400"/>
      <c r="BL24" s="400"/>
      <c r="BM24" s="400"/>
      <c r="BN24" s="400"/>
      <c r="BO24" s="400"/>
      <c r="BP24" s="400"/>
      <c r="BQ24" s="400"/>
      <c r="BR24" s="400"/>
      <c r="BS24" s="400"/>
      <c r="BT24" s="400"/>
      <c r="BU24" s="400"/>
      <c r="BV24" s="2"/>
      <c r="BW24" s="2"/>
      <c r="BX24" s="2"/>
      <c r="BY24" s="2"/>
      <c r="BZ24" s="2"/>
      <c r="CA24" s="2"/>
      <c r="CB24" s="2"/>
      <c r="CC24" s="2"/>
    </row>
    <row r="25" spans="1:81" ht="12.75" customHeight="1">
      <c r="A25" s="400"/>
      <c r="B25" s="400"/>
      <c r="C25" s="400"/>
      <c r="D25" s="400"/>
      <c r="E25" s="400"/>
      <c r="F25" s="400"/>
      <c r="G25" s="400"/>
      <c r="H25" s="400"/>
      <c r="I25" s="400"/>
      <c r="J25" s="400"/>
      <c r="K25" s="400"/>
      <c r="L25" s="400"/>
      <c r="M25" s="400"/>
      <c r="N25" s="400"/>
      <c r="O25" s="400"/>
      <c r="P25" s="400"/>
      <c r="Q25" s="400"/>
      <c r="R25" s="400"/>
      <c r="S25" s="400"/>
      <c r="T25" s="400"/>
      <c r="U25" s="400"/>
      <c r="V25" s="400"/>
      <c r="W25" s="400"/>
      <c r="X25" s="400"/>
      <c r="Y25" s="400"/>
      <c r="Z25" s="400"/>
      <c r="AA25" s="400"/>
      <c r="AB25" s="400"/>
      <c r="AC25" s="400"/>
      <c r="AD25" s="400"/>
      <c r="AE25" s="400"/>
      <c r="AF25" s="400"/>
      <c r="AG25" s="400"/>
      <c r="AH25" s="400"/>
      <c r="AI25" s="400"/>
      <c r="AJ25" s="400"/>
      <c r="AK25" s="400"/>
      <c r="AL25" s="400"/>
      <c r="AM25" s="400"/>
      <c r="AN25" s="400"/>
      <c r="AO25" s="400"/>
      <c r="AP25" s="400"/>
      <c r="AQ25" s="400"/>
      <c r="AR25" s="400"/>
      <c r="AS25" s="400"/>
      <c r="AT25" s="400"/>
      <c r="AU25" s="400"/>
      <c r="AV25" s="400"/>
      <c r="AW25" s="400"/>
      <c r="AX25" s="400"/>
      <c r="AY25" s="400"/>
      <c r="AZ25" s="400"/>
      <c r="BA25" s="400"/>
      <c r="BB25" s="400"/>
      <c r="BC25" s="400"/>
      <c r="BD25" s="400"/>
      <c r="BE25" s="400"/>
      <c r="BF25" s="400"/>
      <c r="BG25" s="400"/>
      <c r="BH25" s="400"/>
      <c r="BI25" s="400"/>
      <c r="BJ25" s="400"/>
      <c r="BK25" s="400"/>
      <c r="BL25" s="400"/>
      <c r="BM25" s="400"/>
      <c r="BN25" s="400"/>
      <c r="BO25" s="400"/>
      <c r="BP25" s="400"/>
      <c r="BQ25" s="400"/>
      <c r="BR25" s="400"/>
      <c r="BS25" s="400"/>
      <c r="BT25" s="400"/>
      <c r="BU25" s="400"/>
      <c r="BV25" s="2"/>
      <c r="BW25" s="2"/>
      <c r="BX25" s="2"/>
      <c r="BY25" s="2"/>
      <c r="BZ25" s="2"/>
      <c r="CA25" s="2"/>
      <c r="CB25" s="2"/>
      <c r="CC25" s="2"/>
    </row>
    <row r="26" spans="1:81" ht="12.75" customHeight="1">
      <c r="A26" s="400"/>
      <c r="B26" s="400"/>
      <c r="C26" s="400"/>
      <c r="D26" s="400"/>
      <c r="E26" s="400"/>
      <c r="F26" s="400"/>
      <c r="G26" s="400"/>
      <c r="H26" s="400"/>
      <c r="I26" s="400"/>
      <c r="J26" s="400"/>
      <c r="K26" s="400"/>
      <c r="L26" s="400"/>
      <c r="M26" s="400"/>
      <c r="N26" s="400"/>
      <c r="O26" s="400"/>
      <c r="P26" s="400"/>
      <c r="Q26" s="400"/>
      <c r="R26" s="400"/>
      <c r="S26" s="400"/>
      <c r="T26" s="400"/>
      <c r="U26" s="400"/>
      <c r="V26" s="400"/>
      <c r="W26" s="400"/>
      <c r="X26" s="400"/>
      <c r="Y26" s="400"/>
      <c r="Z26" s="400"/>
      <c r="AA26" s="400"/>
      <c r="AB26" s="400"/>
      <c r="AC26" s="400"/>
      <c r="AD26" s="400"/>
      <c r="AE26" s="400"/>
      <c r="AF26" s="400"/>
      <c r="AG26" s="400"/>
      <c r="AH26" s="400"/>
      <c r="AI26" s="400"/>
      <c r="AJ26" s="400"/>
      <c r="AK26" s="400"/>
      <c r="AL26" s="400"/>
      <c r="AM26" s="400"/>
      <c r="AN26" s="400"/>
      <c r="AO26" s="400"/>
      <c r="AP26" s="400"/>
      <c r="AQ26" s="400"/>
      <c r="AR26" s="400"/>
      <c r="AS26" s="400"/>
      <c r="AT26" s="400"/>
      <c r="AU26" s="400"/>
      <c r="AV26" s="400"/>
      <c r="AW26" s="400"/>
      <c r="AX26" s="400"/>
      <c r="AY26" s="400"/>
      <c r="AZ26" s="400"/>
      <c r="BA26" s="400"/>
      <c r="BB26" s="400"/>
      <c r="BC26" s="400"/>
      <c r="BD26" s="400"/>
      <c r="BE26" s="400"/>
      <c r="BF26" s="400"/>
      <c r="BG26" s="400"/>
      <c r="BH26" s="400"/>
      <c r="BI26" s="400"/>
      <c r="BJ26" s="400"/>
      <c r="BK26" s="400"/>
      <c r="BL26" s="400"/>
      <c r="BM26" s="400"/>
      <c r="BN26" s="400"/>
      <c r="BO26" s="400"/>
      <c r="BP26" s="400"/>
      <c r="BQ26" s="400"/>
      <c r="BR26" s="400"/>
      <c r="BS26" s="400"/>
      <c r="BT26" s="400"/>
      <c r="BU26" s="400"/>
      <c r="BV26" s="2"/>
      <c r="BW26" s="2"/>
      <c r="BX26" s="2"/>
      <c r="BY26" s="2"/>
      <c r="BZ26" s="2"/>
      <c r="CA26" s="2"/>
      <c r="CB26" s="2"/>
      <c r="CC26" s="2"/>
    </row>
    <row r="27" spans="1:81" ht="12.75" customHeight="1">
      <c r="A27" s="400"/>
      <c r="B27" s="400"/>
      <c r="C27" s="400"/>
      <c r="D27" s="400"/>
      <c r="E27" s="400"/>
      <c r="F27" s="400"/>
      <c r="G27" s="400"/>
      <c r="H27" s="400"/>
      <c r="I27" s="400"/>
      <c r="J27" s="400"/>
      <c r="K27" s="400"/>
      <c r="L27" s="400"/>
      <c r="M27" s="400"/>
      <c r="N27" s="400"/>
      <c r="O27" s="400"/>
      <c r="P27" s="400"/>
      <c r="Q27" s="400"/>
      <c r="R27" s="400"/>
      <c r="S27" s="400"/>
      <c r="T27" s="400"/>
      <c r="U27" s="400"/>
      <c r="V27" s="400"/>
      <c r="W27" s="400"/>
      <c r="X27" s="400"/>
      <c r="Y27" s="400"/>
      <c r="Z27" s="400"/>
      <c r="AA27" s="400"/>
      <c r="AB27" s="400"/>
      <c r="AC27" s="400"/>
      <c r="AD27" s="400"/>
      <c r="AE27" s="400"/>
      <c r="AF27" s="400"/>
      <c r="AG27" s="400"/>
      <c r="AH27" s="400"/>
      <c r="AI27" s="400"/>
      <c r="AJ27" s="400"/>
      <c r="AK27" s="400"/>
      <c r="AL27" s="400"/>
      <c r="AM27" s="400"/>
      <c r="AN27" s="400"/>
      <c r="AO27" s="400"/>
      <c r="AP27" s="400"/>
      <c r="AQ27" s="400"/>
      <c r="AR27" s="400"/>
      <c r="AS27" s="400"/>
      <c r="AT27" s="400"/>
      <c r="AU27" s="400"/>
      <c r="AV27" s="400"/>
      <c r="AW27" s="400"/>
      <c r="AX27" s="400"/>
      <c r="AY27" s="400"/>
      <c r="AZ27" s="400"/>
      <c r="BA27" s="400"/>
      <c r="BB27" s="400"/>
      <c r="BC27" s="400"/>
      <c r="BD27" s="400"/>
      <c r="BE27" s="400"/>
      <c r="BF27" s="400"/>
      <c r="BG27" s="400"/>
      <c r="BH27" s="400"/>
      <c r="BI27" s="400"/>
      <c r="BJ27" s="400"/>
      <c r="BK27" s="400"/>
      <c r="BL27" s="400"/>
      <c r="BM27" s="400"/>
      <c r="BN27" s="400"/>
      <c r="BO27" s="400"/>
      <c r="BP27" s="400"/>
      <c r="BQ27" s="400"/>
      <c r="BR27" s="400"/>
      <c r="BS27" s="400"/>
      <c r="BT27" s="400"/>
      <c r="BU27" s="400"/>
      <c r="BV27" s="2"/>
      <c r="BW27" s="2"/>
      <c r="BX27" s="2"/>
      <c r="BY27" s="2"/>
      <c r="BZ27" s="2"/>
      <c r="CA27" s="2"/>
      <c r="CB27" s="2"/>
      <c r="CC27" s="2"/>
    </row>
    <row r="28" spans="1:81" ht="12.75" customHeight="1">
      <c r="A28" s="400"/>
      <c r="B28" s="400"/>
      <c r="C28" s="400"/>
      <c r="D28" s="400"/>
      <c r="E28" s="400"/>
      <c r="F28" s="400"/>
      <c r="G28" s="400"/>
      <c r="H28" s="400"/>
      <c r="I28" s="400"/>
      <c r="J28" s="400"/>
      <c r="K28" s="400"/>
      <c r="L28" s="400"/>
      <c r="M28" s="400"/>
      <c r="N28" s="400"/>
      <c r="O28" s="400"/>
      <c r="P28" s="400"/>
      <c r="Q28" s="400"/>
      <c r="R28" s="400"/>
      <c r="S28" s="400"/>
      <c r="T28" s="400"/>
      <c r="U28" s="400"/>
      <c r="V28" s="400"/>
      <c r="W28" s="400"/>
      <c r="X28" s="400"/>
      <c r="Y28" s="400"/>
      <c r="Z28" s="400"/>
      <c r="AA28" s="400"/>
      <c r="AB28" s="400"/>
      <c r="AC28" s="400"/>
      <c r="AD28" s="400"/>
      <c r="AE28" s="400"/>
      <c r="AF28" s="400"/>
      <c r="AG28" s="400"/>
      <c r="AH28" s="400"/>
      <c r="AI28" s="400"/>
      <c r="AJ28" s="400"/>
      <c r="AK28" s="400"/>
      <c r="AL28" s="400"/>
      <c r="AM28" s="400"/>
      <c r="AN28" s="400"/>
      <c r="AO28" s="400"/>
      <c r="AP28" s="400"/>
      <c r="AQ28" s="400"/>
      <c r="AR28" s="400"/>
      <c r="AS28" s="400"/>
      <c r="AT28" s="400"/>
      <c r="AU28" s="400"/>
      <c r="AV28" s="400"/>
      <c r="AW28" s="400"/>
      <c r="AX28" s="400"/>
      <c r="AY28" s="400"/>
      <c r="AZ28" s="400"/>
      <c r="BA28" s="400"/>
      <c r="BB28" s="400"/>
      <c r="BC28" s="400"/>
      <c r="BD28" s="400"/>
      <c r="BE28" s="400"/>
      <c r="BF28" s="400"/>
      <c r="BG28" s="400"/>
      <c r="BH28" s="400"/>
      <c r="BI28" s="400"/>
      <c r="BJ28" s="400"/>
      <c r="BK28" s="400"/>
      <c r="BL28" s="400"/>
      <c r="BM28" s="400"/>
      <c r="BN28" s="400"/>
      <c r="BO28" s="400"/>
      <c r="BP28" s="400"/>
      <c r="BQ28" s="400"/>
      <c r="BR28" s="400"/>
      <c r="BS28" s="400"/>
      <c r="BT28" s="400"/>
      <c r="BU28" s="400"/>
      <c r="BV28" s="2"/>
      <c r="BW28" s="2"/>
      <c r="BX28" s="2"/>
      <c r="BY28" s="2"/>
      <c r="BZ28" s="2"/>
      <c r="CA28" s="2"/>
      <c r="CB28" s="2"/>
      <c r="CC28" s="2"/>
    </row>
    <row r="29" spans="1:81" ht="12.75" customHeight="1">
      <c r="A29" s="400"/>
      <c r="B29" s="400"/>
      <c r="C29" s="400"/>
      <c r="D29" s="400"/>
      <c r="E29" s="400"/>
      <c r="F29" s="400"/>
      <c r="G29" s="400"/>
      <c r="H29" s="400"/>
      <c r="I29" s="400"/>
      <c r="J29" s="400"/>
      <c r="K29" s="400"/>
      <c r="L29" s="400"/>
      <c r="M29" s="400"/>
      <c r="N29" s="400"/>
      <c r="O29" s="400"/>
      <c r="P29" s="400"/>
      <c r="Q29" s="400"/>
      <c r="R29" s="400"/>
      <c r="S29" s="400"/>
      <c r="T29" s="400"/>
      <c r="U29" s="400"/>
      <c r="V29" s="400"/>
      <c r="W29" s="400"/>
      <c r="X29" s="400"/>
      <c r="Y29" s="400"/>
      <c r="Z29" s="400"/>
      <c r="AA29" s="400"/>
      <c r="AB29" s="400"/>
      <c r="AC29" s="400"/>
      <c r="AD29" s="400"/>
      <c r="AE29" s="400"/>
      <c r="AF29" s="400"/>
      <c r="AG29" s="400"/>
      <c r="AH29" s="400"/>
      <c r="AI29" s="400"/>
      <c r="AJ29" s="400"/>
      <c r="AK29" s="400"/>
      <c r="AL29" s="400"/>
      <c r="AM29" s="400"/>
      <c r="AN29" s="400"/>
      <c r="AO29" s="400"/>
      <c r="AP29" s="400"/>
      <c r="AQ29" s="400"/>
      <c r="AR29" s="400"/>
      <c r="AS29" s="400"/>
      <c r="AT29" s="400"/>
      <c r="AU29" s="400"/>
      <c r="AV29" s="400"/>
      <c r="AW29" s="400"/>
      <c r="AX29" s="400"/>
      <c r="AY29" s="400"/>
      <c r="AZ29" s="400"/>
      <c r="BA29" s="400"/>
      <c r="BB29" s="400"/>
      <c r="BC29" s="400"/>
      <c r="BD29" s="400"/>
      <c r="BE29" s="400"/>
      <c r="BF29" s="400"/>
      <c r="BG29" s="400"/>
      <c r="BH29" s="400"/>
      <c r="BI29" s="400"/>
      <c r="BJ29" s="400"/>
      <c r="BK29" s="400"/>
      <c r="BL29" s="400"/>
      <c r="BM29" s="400"/>
      <c r="BN29" s="400"/>
      <c r="BO29" s="400"/>
      <c r="BP29" s="400"/>
      <c r="BQ29" s="400"/>
      <c r="BR29" s="400"/>
      <c r="BS29" s="400"/>
      <c r="BT29" s="400"/>
      <c r="BU29" s="400"/>
      <c r="BV29" s="2"/>
      <c r="BW29" s="2"/>
      <c r="BX29" s="2"/>
      <c r="BY29" s="2"/>
      <c r="BZ29" s="2"/>
      <c r="CA29" s="2"/>
      <c r="CB29" s="2"/>
      <c r="CC29" s="2"/>
    </row>
    <row r="30" spans="1:81" ht="12.75" customHeight="1">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c r="AH30" s="400"/>
      <c r="AI30" s="400"/>
      <c r="AJ30" s="400"/>
      <c r="AK30" s="400"/>
      <c r="AL30" s="400"/>
      <c r="AM30" s="400"/>
      <c r="AN30" s="400"/>
      <c r="AO30" s="400"/>
      <c r="AP30" s="400"/>
      <c r="AQ30" s="400"/>
      <c r="AR30" s="400"/>
      <c r="AS30" s="400"/>
      <c r="AT30" s="400"/>
      <c r="AU30" s="400"/>
      <c r="AV30" s="400"/>
      <c r="AW30" s="400"/>
      <c r="AX30" s="400"/>
      <c r="AY30" s="400"/>
      <c r="AZ30" s="400"/>
      <c r="BA30" s="400"/>
      <c r="BB30" s="400"/>
      <c r="BC30" s="400"/>
      <c r="BD30" s="400"/>
      <c r="BE30" s="400"/>
      <c r="BF30" s="400"/>
      <c r="BG30" s="400"/>
      <c r="BH30" s="400"/>
      <c r="BI30" s="400"/>
      <c r="BJ30" s="400"/>
      <c r="BK30" s="400"/>
      <c r="BL30" s="400"/>
      <c r="BM30" s="400"/>
      <c r="BN30" s="400"/>
      <c r="BO30" s="400"/>
      <c r="BP30" s="400"/>
      <c r="BQ30" s="400"/>
      <c r="BR30" s="400"/>
      <c r="BS30" s="400"/>
      <c r="BT30" s="400"/>
      <c r="BU30" s="400"/>
      <c r="BV30" s="2"/>
      <c r="BW30" s="2"/>
      <c r="BX30" s="2"/>
      <c r="BY30" s="2"/>
      <c r="BZ30" s="2"/>
      <c r="CA30" s="2"/>
      <c r="CB30" s="2"/>
      <c r="CC30" s="2"/>
    </row>
    <row r="31" spans="1:81" ht="12.75" customHeight="1">
      <c r="A31" s="400"/>
      <c r="B31" s="400"/>
      <c r="C31" s="400"/>
      <c r="D31" s="400"/>
      <c r="E31" s="400"/>
      <c r="F31" s="400"/>
      <c r="G31" s="400"/>
      <c r="H31" s="400"/>
      <c r="I31" s="400"/>
      <c r="J31" s="400"/>
      <c r="K31" s="400"/>
      <c r="L31" s="400"/>
      <c r="M31" s="400"/>
      <c r="N31" s="400"/>
      <c r="O31" s="400"/>
      <c r="P31" s="400"/>
      <c r="Q31" s="400"/>
      <c r="R31" s="400"/>
      <c r="S31" s="400"/>
      <c r="T31" s="400"/>
      <c r="U31" s="400"/>
      <c r="V31" s="400"/>
      <c r="W31" s="400"/>
      <c r="X31" s="400"/>
      <c r="Y31" s="400"/>
      <c r="Z31" s="400"/>
      <c r="AA31" s="400"/>
      <c r="AB31" s="400"/>
      <c r="AC31" s="400"/>
      <c r="AD31" s="400"/>
      <c r="AE31" s="400"/>
      <c r="AF31" s="400"/>
      <c r="AG31" s="400"/>
      <c r="AH31" s="400"/>
      <c r="AI31" s="400"/>
      <c r="AJ31" s="400"/>
      <c r="AK31" s="400"/>
      <c r="AL31" s="400"/>
      <c r="AM31" s="400"/>
      <c r="AN31" s="400"/>
      <c r="AO31" s="400"/>
      <c r="AP31" s="400"/>
      <c r="AQ31" s="400"/>
      <c r="AR31" s="400"/>
      <c r="AS31" s="400"/>
      <c r="AT31" s="400"/>
      <c r="AU31" s="400"/>
      <c r="AV31" s="400"/>
      <c r="AW31" s="400"/>
      <c r="AX31" s="400"/>
      <c r="AY31" s="400"/>
      <c r="AZ31" s="400"/>
      <c r="BA31" s="400"/>
      <c r="BB31" s="400"/>
      <c r="BC31" s="400"/>
      <c r="BD31" s="400"/>
      <c r="BE31" s="400"/>
      <c r="BF31" s="400"/>
      <c r="BG31" s="400"/>
      <c r="BH31" s="400"/>
      <c r="BI31" s="400"/>
      <c r="BJ31" s="400"/>
      <c r="BK31" s="400"/>
      <c r="BL31" s="400"/>
      <c r="BM31" s="400"/>
      <c r="BN31" s="400"/>
      <c r="BO31" s="400"/>
      <c r="BP31" s="400"/>
      <c r="BQ31" s="400"/>
      <c r="BR31" s="400"/>
      <c r="BS31" s="400"/>
      <c r="BT31" s="400"/>
      <c r="BU31" s="400"/>
      <c r="BV31" s="2"/>
      <c r="BW31" s="2"/>
      <c r="BX31" s="2"/>
      <c r="BY31" s="2"/>
      <c r="BZ31" s="2"/>
      <c r="CA31" s="2"/>
      <c r="CB31" s="2"/>
      <c r="CC31" s="2"/>
    </row>
    <row r="32" spans="1:81" ht="12.75" customHeight="1">
      <c r="A32" s="400"/>
      <c r="B32" s="400"/>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c r="AH32" s="400"/>
      <c r="AI32" s="400"/>
      <c r="AJ32" s="400"/>
      <c r="AK32" s="400"/>
      <c r="AL32" s="400"/>
      <c r="AM32" s="400"/>
      <c r="AN32" s="400"/>
      <c r="AO32" s="400"/>
      <c r="AP32" s="400"/>
      <c r="AQ32" s="400"/>
      <c r="AR32" s="400"/>
      <c r="AS32" s="400"/>
      <c r="AT32" s="400"/>
      <c r="AU32" s="400"/>
      <c r="AV32" s="400"/>
      <c r="AW32" s="400"/>
      <c r="AX32" s="400"/>
      <c r="AY32" s="400"/>
      <c r="AZ32" s="400"/>
      <c r="BA32" s="400"/>
      <c r="BB32" s="400"/>
      <c r="BC32" s="400"/>
      <c r="BD32" s="400"/>
      <c r="BE32" s="400"/>
      <c r="BF32" s="400"/>
      <c r="BG32" s="400"/>
      <c r="BH32" s="400"/>
      <c r="BI32" s="400"/>
      <c r="BJ32" s="400"/>
      <c r="BK32" s="400"/>
      <c r="BL32" s="400"/>
      <c r="BM32" s="400"/>
      <c r="BN32" s="400"/>
      <c r="BO32" s="400"/>
      <c r="BP32" s="400"/>
      <c r="BQ32" s="400"/>
      <c r="BR32" s="400"/>
      <c r="BS32" s="400"/>
      <c r="BT32" s="400"/>
      <c r="BU32" s="400"/>
      <c r="BV32" s="2"/>
      <c r="BW32" s="2"/>
      <c r="BX32" s="2"/>
      <c r="BY32" s="2"/>
      <c r="BZ32" s="2"/>
      <c r="CA32" s="2"/>
      <c r="CB32" s="2"/>
      <c r="CC32" s="2"/>
    </row>
    <row r="33" spans="1:81" ht="12.75" customHeight="1">
      <c r="A33" s="400"/>
      <c r="B33" s="400"/>
      <c r="C33" s="400"/>
      <c r="D33" s="400"/>
      <c r="E33" s="400"/>
      <c r="F33" s="400"/>
      <c r="G33" s="400"/>
      <c r="H33" s="400"/>
      <c r="I33" s="400"/>
      <c r="J33" s="400"/>
      <c r="K33" s="400"/>
      <c r="L33" s="400"/>
      <c r="M33" s="400"/>
      <c r="N33" s="400"/>
      <c r="O33" s="400"/>
      <c r="P33" s="400"/>
      <c r="Q33" s="400"/>
      <c r="R33" s="400"/>
      <c r="S33" s="400"/>
      <c r="T33" s="400"/>
      <c r="U33" s="400"/>
      <c r="V33" s="400"/>
      <c r="W33" s="400"/>
      <c r="X33" s="400"/>
      <c r="Y33" s="400"/>
      <c r="Z33" s="400"/>
      <c r="AA33" s="400"/>
      <c r="AB33" s="400"/>
      <c r="AC33" s="400"/>
      <c r="AD33" s="400"/>
      <c r="AE33" s="400"/>
      <c r="AF33" s="400"/>
      <c r="AG33" s="400"/>
      <c r="AH33" s="400"/>
      <c r="AI33" s="400"/>
      <c r="AJ33" s="400"/>
      <c r="AK33" s="400"/>
      <c r="AL33" s="400"/>
      <c r="AM33" s="400"/>
      <c r="AN33" s="400"/>
      <c r="AO33" s="400"/>
      <c r="AP33" s="400"/>
      <c r="AQ33" s="400"/>
      <c r="AR33" s="400"/>
      <c r="AS33" s="400"/>
      <c r="AT33" s="400"/>
      <c r="AU33" s="400"/>
      <c r="AV33" s="400"/>
      <c r="AW33" s="400"/>
      <c r="AX33" s="400"/>
      <c r="AY33" s="400"/>
      <c r="AZ33" s="400"/>
      <c r="BA33" s="400"/>
      <c r="BB33" s="400"/>
      <c r="BC33" s="400"/>
      <c r="BD33" s="400"/>
      <c r="BE33" s="400"/>
      <c r="BF33" s="400"/>
      <c r="BG33" s="400"/>
      <c r="BH33" s="400"/>
      <c r="BI33" s="400"/>
      <c r="BJ33" s="400"/>
      <c r="BK33" s="400"/>
      <c r="BL33" s="400"/>
      <c r="BM33" s="400"/>
      <c r="BN33" s="400"/>
      <c r="BO33" s="400"/>
      <c r="BP33" s="400"/>
      <c r="BQ33" s="400"/>
      <c r="BR33" s="400"/>
      <c r="BS33" s="400"/>
      <c r="BT33" s="400"/>
      <c r="BU33" s="400"/>
      <c r="BV33" s="2"/>
      <c r="BW33" s="2"/>
      <c r="BX33" s="2"/>
      <c r="BY33" s="2"/>
      <c r="BZ33" s="2"/>
      <c r="CA33" s="2"/>
      <c r="CB33" s="2"/>
      <c r="CC33" s="2"/>
    </row>
    <row r="34" spans="1:81" ht="12.75" customHeight="1">
      <c r="A34" s="400"/>
      <c r="B34" s="400"/>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00"/>
      <c r="AG34" s="400"/>
      <c r="AH34" s="400"/>
      <c r="AI34" s="400"/>
      <c r="AJ34" s="400"/>
      <c r="AK34" s="400"/>
      <c r="AL34" s="400"/>
      <c r="AM34" s="400"/>
      <c r="AN34" s="400"/>
      <c r="AO34" s="400"/>
      <c r="AP34" s="400"/>
      <c r="AQ34" s="400"/>
      <c r="AR34" s="400"/>
      <c r="AS34" s="400"/>
      <c r="AT34" s="400"/>
      <c r="AU34" s="400"/>
      <c r="AV34" s="400"/>
      <c r="AW34" s="400"/>
      <c r="AX34" s="400"/>
      <c r="AY34" s="400"/>
      <c r="AZ34" s="400"/>
      <c r="BA34" s="400"/>
      <c r="BB34" s="400"/>
      <c r="BC34" s="400"/>
      <c r="BD34" s="400"/>
      <c r="BE34" s="400"/>
      <c r="BF34" s="400"/>
      <c r="BG34" s="400"/>
      <c r="BH34" s="400"/>
      <c r="BI34" s="400"/>
      <c r="BJ34" s="400"/>
      <c r="BK34" s="400"/>
      <c r="BL34" s="400"/>
      <c r="BM34" s="400"/>
      <c r="BN34" s="400"/>
      <c r="BO34" s="400"/>
      <c r="BP34" s="400"/>
      <c r="BQ34" s="400"/>
      <c r="BR34" s="400"/>
      <c r="BS34" s="400"/>
      <c r="BT34" s="400"/>
      <c r="BU34" s="400"/>
      <c r="BV34" s="2"/>
      <c r="BW34" s="2"/>
      <c r="BX34" s="2"/>
      <c r="BY34" s="2"/>
      <c r="BZ34" s="2"/>
      <c r="CA34" s="2"/>
      <c r="CB34" s="2"/>
      <c r="CC34" s="2"/>
    </row>
    <row r="35" spans="1:81" ht="12.75" customHeight="1">
      <c r="A35" s="400"/>
      <c r="B35" s="400"/>
      <c r="C35" s="400"/>
      <c r="D35" s="400"/>
      <c r="E35" s="400"/>
      <c r="F35" s="400"/>
      <c r="G35" s="400"/>
      <c r="H35" s="400"/>
      <c r="I35" s="400"/>
      <c r="J35" s="400"/>
      <c r="K35" s="400"/>
      <c r="L35" s="400"/>
      <c r="M35" s="400"/>
      <c r="N35" s="400"/>
      <c r="O35" s="400"/>
      <c r="P35" s="400"/>
      <c r="Q35" s="400"/>
      <c r="R35" s="400"/>
      <c r="S35" s="400"/>
      <c r="T35" s="400"/>
      <c r="U35" s="400"/>
      <c r="V35" s="400"/>
      <c r="W35" s="400"/>
      <c r="X35" s="400"/>
      <c r="Y35" s="400"/>
      <c r="Z35" s="400"/>
      <c r="AA35" s="400"/>
      <c r="AB35" s="400"/>
      <c r="AC35" s="400"/>
      <c r="AD35" s="400"/>
      <c r="AE35" s="400"/>
      <c r="AF35" s="400"/>
      <c r="AG35" s="400"/>
      <c r="AH35" s="400"/>
      <c r="AI35" s="400"/>
      <c r="AJ35" s="400"/>
      <c r="AK35" s="400"/>
      <c r="AL35" s="400"/>
      <c r="AM35" s="400"/>
      <c r="AN35" s="400"/>
      <c r="AO35" s="400"/>
      <c r="AP35" s="400"/>
      <c r="AQ35" s="400"/>
      <c r="AR35" s="400"/>
      <c r="AS35" s="400"/>
      <c r="AT35" s="400"/>
      <c r="AU35" s="400"/>
      <c r="AV35" s="400"/>
      <c r="AW35" s="400"/>
      <c r="AX35" s="400"/>
      <c r="AY35" s="400"/>
      <c r="AZ35" s="400"/>
      <c r="BA35" s="400"/>
      <c r="BB35" s="400"/>
      <c r="BC35" s="400"/>
      <c r="BD35" s="400"/>
      <c r="BE35" s="400"/>
      <c r="BF35" s="400"/>
      <c r="BG35" s="400"/>
      <c r="BH35" s="400"/>
      <c r="BI35" s="400"/>
      <c r="BJ35" s="400"/>
      <c r="BK35" s="400"/>
      <c r="BL35" s="400"/>
      <c r="BM35" s="400"/>
      <c r="BN35" s="400"/>
      <c r="BO35" s="400"/>
      <c r="BP35" s="400"/>
      <c r="BQ35" s="400"/>
      <c r="BR35" s="400"/>
      <c r="BS35" s="400"/>
      <c r="BT35" s="400"/>
      <c r="BU35" s="400"/>
      <c r="BV35" s="2"/>
      <c r="BW35" s="2"/>
      <c r="BX35" s="2"/>
      <c r="BY35" s="2"/>
      <c r="BZ35" s="2"/>
      <c r="CA35" s="2"/>
      <c r="CB35" s="2"/>
      <c r="CC35" s="2"/>
    </row>
    <row r="36" spans="1:81" ht="12.75" customHeight="1">
      <c r="A36" s="400"/>
      <c r="B36" s="400"/>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c r="AL36" s="400"/>
      <c r="AM36" s="400"/>
      <c r="AN36" s="400"/>
      <c r="AO36" s="400"/>
      <c r="AP36" s="400"/>
      <c r="AQ36" s="400"/>
      <c r="AR36" s="400"/>
      <c r="AS36" s="400"/>
      <c r="AT36" s="400"/>
      <c r="AU36" s="400"/>
      <c r="AV36" s="400"/>
      <c r="AW36" s="400"/>
      <c r="AX36" s="400"/>
      <c r="AY36" s="400"/>
      <c r="AZ36" s="400"/>
      <c r="BA36" s="400"/>
      <c r="BB36" s="400"/>
      <c r="BC36" s="400"/>
      <c r="BD36" s="400"/>
      <c r="BE36" s="400"/>
      <c r="BF36" s="400"/>
      <c r="BG36" s="400"/>
      <c r="BH36" s="400"/>
      <c r="BI36" s="400"/>
      <c r="BJ36" s="400"/>
      <c r="BK36" s="400"/>
      <c r="BL36" s="400"/>
      <c r="BM36" s="400"/>
      <c r="BN36" s="400"/>
      <c r="BO36" s="400"/>
      <c r="BP36" s="400"/>
      <c r="BQ36" s="400"/>
      <c r="BR36" s="400"/>
      <c r="BS36" s="400"/>
      <c r="BT36" s="400"/>
      <c r="BU36" s="400"/>
      <c r="BV36" s="2"/>
      <c r="BW36" s="2"/>
      <c r="BX36" s="2"/>
      <c r="BY36" s="2"/>
      <c r="BZ36" s="2"/>
      <c r="CA36" s="2"/>
      <c r="CB36" s="2"/>
      <c r="CC36" s="2"/>
    </row>
    <row r="37" spans="1:81" ht="12.75" customHeight="1">
      <c r="A37" s="400"/>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c r="AH37" s="400"/>
      <c r="AI37" s="400"/>
      <c r="AJ37" s="400"/>
      <c r="AK37" s="400"/>
      <c r="AL37" s="400"/>
      <c r="AM37" s="400"/>
      <c r="AN37" s="400"/>
      <c r="AO37" s="400"/>
      <c r="AP37" s="400"/>
      <c r="AQ37" s="400"/>
      <c r="AR37" s="400"/>
      <c r="AS37" s="400"/>
      <c r="AT37" s="400"/>
      <c r="AU37" s="400"/>
      <c r="AV37" s="400"/>
      <c r="AW37" s="400"/>
      <c r="AX37" s="400"/>
      <c r="AY37" s="400"/>
      <c r="AZ37" s="400"/>
      <c r="BA37" s="400"/>
      <c r="BB37" s="400"/>
      <c r="BC37" s="400"/>
      <c r="BD37" s="400"/>
      <c r="BE37" s="400"/>
      <c r="BF37" s="400"/>
      <c r="BG37" s="400"/>
      <c r="BH37" s="400"/>
      <c r="BI37" s="400"/>
      <c r="BJ37" s="400"/>
      <c r="BK37" s="400"/>
      <c r="BL37" s="400"/>
      <c r="BM37" s="400"/>
      <c r="BN37" s="400"/>
      <c r="BO37" s="400"/>
      <c r="BP37" s="400"/>
      <c r="BQ37" s="400"/>
      <c r="BR37" s="400"/>
      <c r="BS37" s="400"/>
      <c r="BT37" s="400"/>
      <c r="BU37" s="400"/>
      <c r="BV37" s="2"/>
      <c r="BW37" s="2"/>
      <c r="BX37" s="2"/>
      <c r="BY37" s="2"/>
      <c r="BZ37" s="2"/>
      <c r="CA37" s="2"/>
      <c r="CB37" s="2"/>
      <c r="CC37" s="2"/>
    </row>
    <row r="38" spans="1:81" ht="12.75" customHeight="1">
      <c r="A38" s="400"/>
      <c r="B38" s="400"/>
      <c r="C38" s="400"/>
      <c r="D38" s="400"/>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c r="AG38" s="400"/>
      <c r="AH38" s="400"/>
      <c r="AI38" s="400"/>
      <c r="AJ38" s="400"/>
      <c r="AK38" s="400"/>
      <c r="AL38" s="400"/>
      <c r="AM38" s="400"/>
      <c r="AN38" s="400"/>
      <c r="AO38" s="400"/>
      <c r="AP38" s="400"/>
      <c r="AQ38" s="400"/>
      <c r="AR38" s="400"/>
      <c r="AS38" s="400"/>
      <c r="AT38" s="400"/>
      <c r="AU38" s="400"/>
      <c r="AV38" s="400"/>
      <c r="AW38" s="400"/>
      <c r="AX38" s="400"/>
      <c r="AY38" s="400"/>
      <c r="AZ38" s="400"/>
      <c r="BA38" s="400"/>
      <c r="BB38" s="400"/>
      <c r="BC38" s="400"/>
      <c r="BD38" s="400"/>
      <c r="BE38" s="400"/>
      <c r="BF38" s="400"/>
      <c r="BG38" s="400"/>
      <c r="BH38" s="400"/>
      <c r="BI38" s="400"/>
      <c r="BJ38" s="400"/>
      <c r="BK38" s="400"/>
      <c r="BL38" s="400"/>
      <c r="BM38" s="400"/>
      <c r="BN38" s="400"/>
      <c r="BO38" s="400"/>
      <c r="BP38" s="400"/>
      <c r="BQ38" s="400"/>
      <c r="BR38" s="400"/>
      <c r="BS38" s="400"/>
      <c r="BT38" s="400"/>
      <c r="BU38" s="400"/>
      <c r="BV38" s="2"/>
      <c r="BW38" s="2"/>
      <c r="BX38" s="2"/>
      <c r="BY38" s="2"/>
      <c r="BZ38" s="2"/>
      <c r="CA38" s="2"/>
      <c r="CB38" s="2"/>
      <c r="CC38" s="2"/>
    </row>
    <row r="39" spans="1:81" ht="12.75" customHeight="1">
      <c r="A39" s="400"/>
      <c r="B39" s="400"/>
      <c r="C39" s="400"/>
      <c r="D39" s="400"/>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c r="AG39" s="400"/>
      <c r="AH39" s="400"/>
      <c r="AI39" s="400"/>
      <c r="AJ39" s="400"/>
      <c r="AK39" s="400"/>
      <c r="AL39" s="400"/>
      <c r="AM39" s="400"/>
      <c r="AN39" s="400"/>
      <c r="AO39" s="400"/>
      <c r="AP39" s="400"/>
      <c r="AQ39" s="400"/>
      <c r="AR39" s="400"/>
      <c r="AS39" s="400"/>
      <c r="AT39" s="400"/>
      <c r="AU39" s="400"/>
      <c r="AV39" s="400"/>
      <c r="AW39" s="400"/>
      <c r="AX39" s="400"/>
      <c r="AY39" s="400"/>
      <c r="AZ39" s="400"/>
      <c r="BA39" s="400"/>
      <c r="BB39" s="400"/>
      <c r="BC39" s="400"/>
      <c r="BD39" s="400"/>
      <c r="BE39" s="400"/>
      <c r="BF39" s="400"/>
      <c r="BG39" s="400"/>
      <c r="BH39" s="400"/>
      <c r="BI39" s="400"/>
      <c r="BJ39" s="400"/>
      <c r="BK39" s="400"/>
      <c r="BL39" s="400"/>
      <c r="BM39" s="400"/>
      <c r="BN39" s="400"/>
      <c r="BO39" s="400"/>
      <c r="BP39" s="400"/>
      <c r="BQ39" s="400"/>
      <c r="BR39" s="400"/>
      <c r="BS39" s="400"/>
      <c r="BT39" s="400"/>
      <c r="BU39" s="400"/>
      <c r="BV39" s="2"/>
      <c r="BW39" s="2"/>
      <c r="BX39" s="2"/>
      <c r="BY39" s="2"/>
      <c r="BZ39" s="2"/>
      <c r="CA39" s="2"/>
      <c r="CB39" s="2"/>
      <c r="CC39" s="2"/>
    </row>
    <row r="40" spans="1:81" ht="12.75" customHeight="1">
      <c r="A40" s="400"/>
      <c r="B40" s="400"/>
      <c r="C40" s="400"/>
      <c r="D40" s="400"/>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c r="AG40" s="400"/>
      <c r="AH40" s="400"/>
      <c r="AI40" s="400"/>
      <c r="AJ40" s="400"/>
      <c r="AK40" s="400"/>
      <c r="AL40" s="400"/>
      <c r="AM40" s="400"/>
      <c r="AN40" s="400"/>
      <c r="AO40" s="400"/>
      <c r="AP40" s="400"/>
      <c r="AQ40" s="400"/>
      <c r="AR40" s="400"/>
      <c r="AS40" s="400"/>
      <c r="AT40" s="400"/>
      <c r="AU40" s="400"/>
      <c r="AV40" s="400"/>
      <c r="AW40" s="400"/>
      <c r="AX40" s="400"/>
      <c r="AY40" s="400"/>
      <c r="AZ40" s="400"/>
      <c r="BA40" s="400"/>
      <c r="BB40" s="400"/>
      <c r="BC40" s="400"/>
      <c r="BD40" s="400"/>
      <c r="BE40" s="400"/>
      <c r="BF40" s="400"/>
      <c r="BG40" s="400"/>
      <c r="BH40" s="400"/>
      <c r="BI40" s="400"/>
      <c r="BJ40" s="400"/>
      <c r="BK40" s="400"/>
      <c r="BL40" s="400"/>
      <c r="BM40" s="400"/>
      <c r="BN40" s="400"/>
      <c r="BO40" s="400"/>
      <c r="BP40" s="400"/>
      <c r="BQ40" s="400"/>
      <c r="BR40" s="400"/>
      <c r="BS40" s="400"/>
      <c r="BT40" s="400"/>
      <c r="BU40" s="400"/>
      <c r="BV40" s="2"/>
      <c r="BW40" s="2"/>
      <c r="BX40" s="2"/>
      <c r="BY40" s="2"/>
      <c r="BZ40" s="2"/>
      <c r="CA40" s="2"/>
      <c r="CB40" s="2"/>
      <c r="CC40" s="2"/>
    </row>
    <row r="41" spans="1:81" ht="12.75" customHeight="1">
      <c r="A41" s="400"/>
      <c r="B41" s="400"/>
      <c r="C41" s="400"/>
      <c r="D41" s="400"/>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c r="AG41" s="400"/>
      <c r="AH41" s="400"/>
      <c r="AI41" s="400"/>
      <c r="AJ41" s="400"/>
      <c r="AK41" s="400"/>
      <c r="AL41" s="400"/>
      <c r="AM41" s="400"/>
      <c r="AN41" s="400"/>
      <c r="AO41" s="400"/>
      <c r="AP41" s="400"/>
      <c r="AQ41" s="400"/>
      <c r="AR41" s="400"/>
      <c r="AS41" s="400"/>
      <c r="AT41" s="400"/>
      <c r="AU41" s="400"/>
      <c r="AV41" s="400"/>
      <c r="AW41" s="400"/>
      <c r="AX41" s="400"/>
      <c r="AY41" s="400"/>
      <c r="AZ41" s="400"/>
      <c r="BA41" s="400"/>
      <c r="BB41" s="400"/>
      <c r="BC41" s="400"/>
      <c r="BD41" s="400"/>
      <c r="BE41" s="400"/>
      <c r="BF41" s="400"/>
      <c r="BG41" s="400"/>
      <c r="BH41" s="400"/>
      <c r="BI41" s="400"/>
      <c r="BJ41" s="400"/>
      <c r="BK41" s="400"/>
      <c r="BL41" s="400"/>
      <c r="BM41" s="400"/>
      <c r="BN41" s="400"/>
      <c r="BO41" s="400"/>
      <c r="BP41" s="400"/>
      <c r="BQ41" s="400"/>
      <c r="BR41" s="400"/>
      <c r="BS41" s="400"/>
      <c r="BT41" s="400"/>
      <c r="BU41" s="400"/>
      <c r="BV41" s="2"/>
      <c r="BW41" s="2"/>
      <c r="BX41" s="2"/>
      <c r="BY41" s="2"/>
      <c r="BZ41" s="2"/>
      <c r="CA41" s="2"/>
      <c r="CB41" s="2"/>
      <c r="CC41" s="2"/>
    </row>
    <row r="42" spans="1:81" ht="12.75" customHeight="1">
      <c r="A42" s="400"/>
      <c r="B42" s="400"/>
      <c r="C42" s="400"/>
      <c r="D42" s="400"/>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400"/>
      <c r="AH42" s="400"/>
      <c r="AI42" s="400"/>
      <c r="AJ42" s="400"/>
      <c r="AK42" s="400"/>
      <c r="AL42" s="400"/>
      <c r="AM42" s="400"/>
      <c r="AN42" s="400"/>
      <c r="AO42" s="400"/>
      <c r="AP42" s="400"/>
      <c r="AQ42" s="400"/>
      <c r="AR42" s="400"/>
      <c r="AS42" s="400"/>
      <c r="AT42" s="400"/>
      <c r="AU42" s="400"/>
      <c r="AV42" s="400"/>
      <c r="AW42" s="400"/>
      <c r="AX42" s="400"/>
      <c r="AY42" s="400"/>
      <c r="AZ42" s="400"/>
      <c r="BA42" s="400"/>
      <c r="BB42" s="400"/>
      <c r="BC42" s="400"/>
      <c r="BD42" s="400"/>
      <c r="BE42" s="400"/>
      <c r="BF42" s="400"/>
      <c r="BG42" s="400"/>
      <c r="BH42" s="400"/>
      <c r="BI42" s="400"/>
      <c r="BJ42" s="400"/>
      <c r="BK42" s="400"/>
      <c r="BL42" s="400"/>
      <c r="BM42" s="400"/>
      <c r="BN42" s="400"/>
      <c r="BO42" s="400"/>
      <c r="BP42" s="400"/>
      <c r="BQ42" s="400"/>
      <c r="BR42" s="400"/>
      <c r="BS42" s="400"/>
      <c r="BT42" s="400"/>
      <c r="BU42" s="400"/>
      <c r="BV42" s="2"/>
      <c r="BW42" s="2"/>
      <c r="BX42" s="2"/>
      <c r="BY42" s="2"/>
      <c r="BZ42" s="2"/>
      <c r="CA42" s="2"/>
      <c r="CB42" s="2"/>
      <c r="CC42" s="2"/>
    </row>
    <row r="43" spans="1:81" ht="12.75" customHeight="1">
      <c r="A43" s="400"/>
      <c r="B43" s="400"/>
      <c r="C43" s="400"/>
      <c r="D43" s="400"/>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c r="AG43" s="400"/>
      <c r="AH43" s="400"/>
      <c r="AI43" s="400"/>
      <c r="AJ43" s="400"/>
      <c r="AK43" s="400"/>
      <c r="AL43" s="400"/>
      <c r="AM43" s="400"/>
      <c r="AN43" s="400"/>
      <c r="AO43" s="400"/>
      <c r="AP43" s="400"/>
      <c r="AQ43" s="400"/>
      <c r="AR43" s="400"/>
      <c r="AS43" s="400"/>
      <c r="AT43" s="400"/>
      <c r="AU43" s="400"/>
      <c r="AV43" s="400"/>
      <c r="AW43" s="400"/>
      <c r="AX43" s="400"/>
      <c r="AY43" s="400"/>
      <c r="AZ43" s="400"/>
      <c r="BA43" s="400"/>
      <c r="BB43" s="400"/>
      <c r="BC43" s="400"/>
      <c r="BD43" s="400"/>
      <c r="BE43" s="400"/>
      <c r="BF43" s="400"/>
      <c r="BG43" s="400"/>
      <c r="BH43" s="400"/>
      <c r="BI43" s="400"/>
      <c r="BJ43" s="400"/>
      <c r="BK43" s="400"/>
      <c r="BL43" s="400"/>
      <c r="BM43" s="400"/>
      <c r="BN43" s="400"/>
      <c r="BO43" s="400"/>
      <c r="BP43" s="400"/>
      <c r="BQ43" s="400"/>
      <c r="BR43" s="400"/>
      <c r="BS43" s="400"/>
      <c r="BT43" s="400"/>
      <c r="BU43" s="400"/>
      <c r="BV43" s="2"/>
      <c r="BW43" s="2"/>
      <c r="BX43" s="2"/>
      <c r="BY43" s="2"/>
      <c r="BZ43" s="2"/>
      <c r="CA43" s="2"/>
      <c r="CB43" s="2"/>
      <c r="CC43" s="2"/>
    </row>
    <row r="44" spans="1:81" ht="12.75" customHeight="1">
      <c r="A44" s="400"/>
      <c r="B44" s="400"/>
      <c r="C44" s="400"/>
      <c r="D44" s="400"/>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c r="AG44" s="400"/>
      <c r="AH44" s="400"/>
      <c r="AI44" s="400"/>
      <c r="AJ44" s="400"/>
      <c r="AK44" s="400"/>
      <c r="AL44" s="400"/>
      <c r="AM44" s="400"/>
      <c r="AN44" s="400"/>
      <c r="AO44" s="400"/>
      <c r="AP44" s="400"/>
      <c r="AQ44" s="400"/>
      <c r="AR44" s="400"/>
      <c r="AS44" s="400"/>
      <c r="AT44" s="400"/>
      <c r="AU44" s="400"/>
      <c r="AV44" s="400"/>
      <c r="AW44" s="400"/>
      <c r="AX44" s="400"/>
      <c r="AY44" s="400"/>
      <c r="AZ44" s="400"/>
      <c r="BA44" s="400"/>
      <c r="BB44" s="400"/>
      <c r="BC44" s="400"/>
      <c r="BD44" s="400"/>
      <c r="BE44" s="400"/>
      <c r="BF44" s="400"/>
      <c r="BG44" s="400"/>
      <c r="BH44" s="400"/>
      <c r="BI44" s="400"/>
      <c r="BJ44" s="400"/>
      <c r="BK44" s="400"/>
      <c r="BL44" s="400"/>
      <c r="BM44" s="400"/>
      <c r="BN44" s="400"/>
      <c r="BO44" s="400"/>
      <c r="BP44" s="400"/>
      <c r="BQ44" s="400"/>
      <c r="BR44" s="400"/>
      <c r="BS44" s="400"/>
      <c r="BT44" s="400"/>
      <c r="BU44" s="400"/>
      <c r="BV44" s="2"/>
      <c r="BW44" s="2"/>
      <c r="BX44" s="2"/>
      <c r="BY44" s="2"/>
      <c r="BZ44" s="2"/>
      <c r="CA44" s="2"/>
      <c r="CB44" s="2"/>
      <c r="CC44" s="2"/>
    </row>
    <row r="45" spans="1:81" ht="12.75" customHeight="1">
      <c r="A45" s="400"/>
      <c r="B45" s="400"/>
      <c r="C45" s="400"/>
      <c r="D45" s="400"/>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c r="AG45" s="400"/>
      <c r="AH45" s="400"/>
      <c r="AI45" s="400"/>
      <c r="AJ45" s="400"/>
      <c r="AK45" s="400"/>
      <c r="AL45" s="400"/>
      <c r="AM45" s="400"/>
      <c r="AN45" s="400"/>
      <c r="AO45" s="400"/>
      <c r="AP45" s="400"/>
      <c r="AQ45" s="400"/>
      <c r="AR45" s="400"/>
      <c r="AS45" s="400"/>
      <c r="AT45" s="400"/>
      <c r="AU45" s="400"/>
      <c r="AV45" s="400"/>
      <c r="AW45" s="400"/>
      <c r="AX45" s="400"/>
      <c r="AY45" s="400"/>
      <c r="AZ45" s="400"/>
      <c r="BA45" s="400"/>
      <c r="BB45" s="400"/>
      <c r="BC45" s="400"/>
      <c r="BD45" s="400"/>
      <c r="BE45" s="400"/>
      <c r="BF45" s="400"/>
      <c r="BG45" s="400"/>
      <c r="BH45" s="400"/>
      <c r="BI45" s="400"/>
      <c r="BJ45" s="400"/>
      <c r="BK45" s="400"/>
      <c r="BL45" s="400"/>
      <c r="BM45" s="400"/>
      <c r="BN45" s="400"/>
      <c r="BO45" s="400"/>
      <c r="BP45" s="400"/>
      <c r="BQ45" s="400"/>
      <c r="BR45" s="400"/>
      <c r="BS45" s="400"/>
      <c r="BT45" s="400"/>
      <c r="BU45" s="400"/>
      <c r="BV45" s="2"/>
      <c r="BW45" s="2"/>
      <c r="BX45" s="2"/>
      <c r="BY45" s="2"/>
      <c r="BZ45" s="2"/>
      <c r="CA45" s="2"/>
      <c r="CB45" s="2"/>
      <c r="CC45" s="2"/>
    </row>
    <row r="46" spans="1:81" ht="12.75" customHeight="1">
      <c r="A46" s="400"/>
      <c r="B46" s="400"/>
      <c r="C46" s="400"/>
      <c r="D46" s="400"/>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400"/>
      <c r="BA46" s="400"/>
      <c r="BB46" s="400"/>
      <c r="BC46" s="400"/>
      <c r="BD46" s="400"/>
      <c r="BE46" s="400"/>
      <c r="BF46" s="400"/>
      <c r="BG46" s="400"/>
      <c r="BH46" s="400"/>
      <c r="BI46" s="400"/>
      <c r="BJ46" s="400"/>
      <c r="BK46" s="400"/>
      <c r="BL46" s="400"/>
      <c r="BM46" s="400"/>
      <c r="BN46" s="400"/>
      <c r="BO46" s="400"/>
      <c r="BP46" s="400"/>
      <c r="BQ46" s="400"/>
      <c r="BR46" s="400"/>
      <c r="BS46" s="400"/>
      <c r="BT46" s="400"/>
      <c r="BU46" s="400"/>
      <c r="BV46" s="2"/>
      <c r="BW46" s="2"/>
      <c r="BX46" s="2"/>
      <c r="BY46" s="2"/>
      <c r="BZ46" s="2"/>
      <c r="CA46" s="2"/>
      <c r="CB46" s="2"/>
      <c r="CC46" s="2"/>
    </row>
    <row r="47" spans="1:81" ht="12.75" customHeight="1">
      <c r="A47" s="400"/>
      <c r="B47" s="400"/>
      <c r="C47" s="400"/>
      <c r="D47" s="400"/>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400"/>
      <c r="BA47" s="400"/>
      <c r="BB47" s="400"/>
      <c r="BC47" s="400"/>
      <c r="BD47" s="400"/>
      <c r="BE47" s="400"/>
      <c r="BF47" s="400"/>
      <c r="BG47" s="400"/>
      <c r="BH47" s="400"/>
      <c r="BI47" s="400"/>
      <c r="BJ47" s="400"/>
      <c r="BK47" s="400"/>
      <c r="BL47" s="400"/>
      <c r="BM47" s="400"/>
      <c r="BN47" s="400"/>
      <c r="BO47" s="400"/>
      <c r="BP47" s="400"/>
      <c r="BQ47" s="400"/>
      <c r="BR47" s="400"/>
      <c r="BS47" s="400"/>
      <c r="BT47" s="400"/>
      <c r="BU47" s="400"/>
      <c r="BV47" s="2"/>
      <c r="BW47" s="2"/>
      <c r="BX47" s="2"/>
      <c r="BY47" s="2"/>
      <c r="BZ47" s="2"/>
      <c r="CA47" s="2"/>
      <c r="CB47" s="2"/>
      <c r="CC47" s="2"/>
    </row>
    <row r="48" spans="1:81" ht="12.75" customHeight="1">
      <c r="A48" s="400"/>
      <c r="B48" s="400"/>
      <c r="C48" s="400"/>
      <c r="D48" s="400"/>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c r="AG48" s="400"/>
      <c r="AH48" s="400"/>
      <c r="AI48" s="400"/>
      <c r="AJ48" s="400"/>
      <c r="AK48" s="400"/>
      <c r="AL48" s="400"/>
      <c r="AM48" s="400"/>
      <c r="AN48" s="400"/>
      <c r="AO48" s="400"/>
      <c r="AP48" s="400"/>
      <c r="AQ48" s="400"/>
      <c r="AR48" s="400"/>
      <c r="AS48" s="400"/>
      <c r="AT48" s="400"/>
      <c r="AU48" s="400"/>
      <c r="AV48" s="400"/>
      <c r="AW48" s="400"/>
      <c r="AX48" s="400"/>
      <c r="AY48" s="400"/>
      <c r="AZ48" s="400"/>
      <c r="BA48" s="400"/>
      <c r="BB48" s="400"/>
      <c r="BC48" s="400"/>
      <c r="BD48" s="400"/>
      <c r="BE48" s="400"/>
      <c r="BF48" s="400"/>
      <c r="BG48" s="400"/>
      <c r="BH48" s="400"/>
      <c r="BI48" s="400"/>
      <c r="BJ48" s="400"/>
      <c r="BK48" s="400"/>
      <c r="BL48" s="400"/>
      <c r="BM48" s="400"/>
      <c r="BN48" s="400"/>
      <c r="BO48" s="400"/>
      <c r="BP48" s="400"/>
      <c r="BQ48" s="400"/>
      <c r="BR48" s="400"/>
      <c r="BS48" s="400"/>
      <c r="BT48" s="400"/>
      <c r="BU48" s="400"/>
      <c r="BV48" s="2"/>
      <c r="BW48" s="2"/>
      <c r="BX48" s="2"/>
      <c r="BY48" s="2"/>
      <c r="BZ48" s="2"/>
      <c r="CA48" s="2"/>
      <c r="CB48" s="2"/>
      <c r="CC48" s="2"/>
    </row>
    <row r="49" spans="1:81" ht="12.75" customHeight="1">
      <c r="A49" s="400"/>
      <c r="B49" s="400"/>
      <c r="C49" s="400"/>
      <c r="D49" s="400"/>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c r="AG49" s="400"/>
      <c r="AH49" s="400"/>
      <c r="AI49" s="400"/>
      <c r="AJ49" s="400"/>
      <c r="AK49" s="400"/>
      <c r="AL49" s="400"/>
      <c r="AM49" s="400"/>
      <c r="AN49" s="400"/>
      <c r="AO49" s="400"/>
      <c r="AP49" s="400"/>
      <c r="AQ49" s="400"/>
      <c r="AR49" s="400"/>
      <c r="AS49" s="400"/>
      <c r="AT49" s="400"/>
      <c r="AU49" s="400"/>
      <c r="AV49" s="400"/>
      <c r="AW49" s="400"/>
      <c r="AX49" s="400"/>
      <c r="AY49" s="400"/>
      <c r="AZ49" s="400"/>
      <c r="BA49" s="400"/>
      <c r="BB49" s="400"/>
      <c r="BC49" s="400"/>
      <c r="BD49" s="400"/>
      <c r="BE49" s="400"/>
      <c r="BF49" s="400"/>
      <c r="BG49" s="400"/>
      <c r="BH49" s="400"/>
      <c r="BI49" s="400"/>
      <c r="BJ49" s="400"/>
      <c r="BK49" s="400"/>
      <c r="BL49" s="400"/>
      <c r="BM49" s="400"/>
      <c r="BN49" s="400"/>
      <c r="BO49" s="400"/>
      <c r="BP49" s="400"/>
      <c r="BQ49" s="400"/>
      <c r="BR49" s="400"/>
      <c r="BS49" s="400"/>
      <c r="BT49" s="400"/>
      <c r="BU49" s="400"/>
      <c r="BV49" s="2"/>
      <c r="BW49" s="2"/>
      <c r="BX49" s="2"/>
      <c r="BY49" s="2"/>
      <c r="BZ49" s="2"/>
      <c r="CA49" s="2"/>
      <c r="CB49" s="2"/>
      <c r="CC49" s="2"/>
    </row>
    <row r="50" spans="1:81" ht="12.75" customHeight="1">
      <c r="A50" s="400"/>
      <c r="B50" s="400"/>
      <c r="C50" s="400"/>
      <c r="D50" s="400"/>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00"/>
      <c r="BH50" s="400"/>
      <c r="BI50" s="400"/>
      <c r="BJ50" s="400"/>
      <c r="BK50" s="400"/>
      <c r="BL50" s="400"/>
      <c r="BM50" s="400"/>
      <c r="BN50" s="400"/>
      <c r="BO50" s="400"/>
      <c r="BP50" s="400"/>
      <c r="BQ50" s="400"/>
      <c r="BR50" s="400"/>
      <c r="BS50" s="400"/>
      <c r="BT50" s="400"/>
      <c r="BU50" s="400"/>
      <c r="BV50" s="2"/>
      <c r="BW50" s="2"/>
      <c r="BX50" s="2"/>
      <c r="BY50" s="2"/>
      <c r="BZ50" s="2"/>
      <c r="CA50" s="2"/>
      <c r="CB50" s="2"/>
      <c r="CC50" s="2"/>
    </row>
    <row r="51" spans="1:81" ht="12.75" customHeight="1">
      <c r="A51" s="400"/>
      <c r="B51" s="400"/>
      <c r="C51" s="400"/>
      <c r="D51" s="400"/>
      <c r="E51" s="400"/>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00"/>
      <c r="BH51" s="400"/>
      <c r="BI51" s="400"/>
      <c r="BJ51" s="400"/>
      <c r="BK51" s="400"/>
      <c r="BL51" s="400"/>
      <c r="BM51" s="400"/>
      <c r="BN51" s="400"/>
      <c r="BO51" s="400"/>
      <c r="BP51" s="400"/>
      <c r="BQ51" s="400"/>
      <c r="BR51" s="400"/>
      <c r="BS51" s="400"/>
      <c r="BT51" s="400"/>
      <c r="BU51" s="400"/>
      <c r="BV51" s="2"/>
      <c r="BW51" s="2"/>
      <c r="BX51" s="2"/>
      <c r="BY51" s="2"/>
      <c r="BZ51" s="2"/>
      <c r="CA51" s="2"/>
      <c r="CB51" s="2"/>
      <c r="CC51" s="2"/>
    </row>
    <row r="52" spans="1:81" ht="12.75" customHeight="1">
      <c r="A52" s="400"/>
      <c r="B52" s="400"/>
      <c r="C52" s="400"/>
      <c r="D52" s="400"/>
      <c r="E52" s="400"/>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c r="AG52" s="400"/>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00"/>
      <c r="BH52" s="400"/>
      <c r="BI52" s="400"/>
      <c r="BJ52" s="400"/>
      <c r="BK52" s="400"/>
      <c r="BL52" s="400"/>
      <c r="BM52" s="400"/>
      <c r="BN52" s="400"/>
      <c r="BO52" s="400"/>
      <c r="BP52" s="400"/>
      <c r="BQ52" s="400"/>
      <c r="BR52" s="400"/>
      <c r="BS52" s="400"/>
      <c r="BT52" s="400"/>
      <c r="BU52" s="400"/>
      <c r="BV52" s="2"/>
      <c r="BW52" s="2"/>
      <c r="BX52" s="2"/>
      <c r="BY52" s="2"/>
      <c r="BZ52" s="2"/>
      <c r="CA52" s="2"/>
      <c r="CB52" s="2"/>
      <c r="CC52" s="2"/>
    </row>
    <row r="53" spans="1:81" ht="12.75" customHeight="1">
      <c r="A53" s="400"/>
      <c r="B53" s="400"/>
      <c r="C53" s="400"/>
      <c r="D53" s="400"/>
      <c r="E53" s="400"/>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c r="AG53" s="400"/>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00"/>
      <c r="BH53" s="400"/>
      <c r="BI53" s="400"/>
      <c r="BJ53" s="400"/>
      <c r="BK53" s="400"/>
      <c r="BL53" s="400"/>
      <c r="BM53" s="400"/>
      <c r="BN53" s="400"/>
      <c r="BO53" s="400"/>
      <c r="BP53" s="400"/>
      <c r="BQ53" s="400"/>
      <c r="BR53" s="400"/>
      <c r="BS53" s="400"/>
      <c r="BT53" s="400"/>
      <c r="BU53" s="400"/>
      <c r="BV53" s="2"/>
      <c r="BW53" s="2"/>
      <c r="BX53" s="2"/>
      <c r="BY53" s="2"/>
      <c r="BZ53" s="2"/>
      <c r="CA53" s="2"/>
      <c r="CB53" s="2"/>
      <c r="CC53" s="2"/>
    </row>
    <row r="54" spans="1:81" ht="12.75" customHeight="1">
      <c r="A54" s="400"/>
      <c r="B54" s="400"/>
      <c r="C54" s="400"/>
      <c r="D54" s="400"/>
      <c r="E54" s="400"/>
      <c r="F54" s="400"/>
      <c r="G54" s="400"/>
      <c r="H54" s="400"/>
      <c r="I54" s="400"/>
      <c r="J54" s="400"/>
      <c r="K54" s="400"/>
      <c r="L54" s="400"/>
      <c r="M54" s="400"/>
      <c r="N54" s="400"/>
      <c r="O54" s="400"/>
      <c r="P54" s="400"/>
      <c r="Q54" s="400"/>
      <c r="R54" s="400"/>
      <c r="S54" s="400"/>
      <c r="T54" s="400"/>
      <c r="U54" s="400"/>
      <c r="V54" s="400"/>
      <c r="W54" s="400"/>
      <c r="X54" s="400"/>
      <c r="Y54" s="400"/>
      <c r="Z54" s="400"/>
      <c r="AA54" s="400"/>
      <c r="AB54" s="400"/>
      <c r="AC54" s="400"/>
      <c r="AD54" s="400"/>
      <c r="AE54" s="400"/>
      <c r="AF54" s="400"/>
      <c r="AG54" s="400"/>
      <c r="AH54" s="400"/>
      <c r="AI54" s="400"/>
      <c r="AJ54" s="400"/>
      <c r="AK54" s="400"/>
      <c r="AL54" s="400"/>
      <c r="AM54" s="400"/>
      <c r="AN54" s="400"/>
      <c r="AO54" s="400"/>
      <c r="AP54" s="400"/>
      <c r="AQ54" s="400"/>
      <c r="AR54" s="400"/>
      <c r="AS54" s="400"/>
      <c r="AT54" s="400"/>
      <c r="AU54" s="400"/>
      <c r="AV54" s="400"/>
      <c r="AW54" s="400"/>
      <c r="AX54" s="400"/>
      <c r="AY54" s="400"/>
      <c r="AZ54" s="400"/>
      <c r="BA54" s="400"/>
      <c r="BB54" s="400"/>
      <c r="BC54" s="400"/>
      <c r="BD54" s="400"/>
      <c r="BE54" s="400"/>
      <c r="BF54" s="400"/>
      <c r="BG54" s="400"/>
      <c r="BH54" s="400"/>
      <c r="BI54" s="400"/>
      <c r="BJ54" s="400"/>
      <c r="BK54" s="400"/>
      <c r="BL54" s="400"/>
      <c r="BM54" s="400"/>
      <c r="BN54" s="400"/>
      <c r="BO54" s="400"/>
      <c r="BP54" s="400"/>
      <c r="BQ54" s="400"/>
      <c r="BR54" s="400"/>
      <c r="BS54" s="400"/>
      <c r="BT54" s="400"/>
      <c r="BU54" s="400"/>
      <c r="BV54" s="2"/>
      <c r="BW54" s="2"/>
      <c r="BX54" s="2"/>
      <c r="BY54" s="2"/>
      <c r="BZ54" s="2"/>
      <c r="CA54" s="2"/>
      <c r="CB54" s="2"/>
      <c r="CC54" s="2"/>
    </row>
    <row r="55" spans="1:81" ht="12.75" customHeight="1">
      <c r="A55" s="400"/>
      <c r="B55" s="400"/>
      <c r="C55" s="400"/>
      <c r="D55" s="400"/>
      <c r="E55" s="400"/>
      <c r="F55" s="400"/>
      <c r="G55" s="400"/>
      <c r="H55" s="400"/>
      <c r="I55" s="400"/>
      <c r="J55" s="400"/>
      <c r="K55" s="400"/>
      <c r="L55" s="400"/>
      <c r="M55" s="400"/>
      <c r="N55" s="400"/>
      <c r="O55" s="400"/>
      <c r="P55" s="400"/>
      <c r="Q55" s="400"/>
      <c r="R55" s="400"/>
      <c r="S55" s="400"/>
      <c r="T55" s="400"/>
      <c r="U55" s="400"/>
      <c r="V55" s="400"/>
      <c r="W55" s="400"/>
      <c r="X55" s="400"/>
      <c r="Y55" s="400"/>
      <c r="Z55" s="400"/>
      <c r="AA55" s="400"/>
      <c r="AB55" s="400"/>
      <c r="AC55" s="400"/>
      <c r="AD55" s="400"/>
      <c r="AE55" s="400"/>
      <c r="AF55" s="400"/>
      <c r="AG55" s="400"/>
      <c r="AH55" s="400"/>
      <c r="AI55" s="400"/>
      <c r="AJ55" s="400"/>
      <c r="AK55" s="400"/>
      <c r="AL55" s="400"/>
      <c r="AM55" s="400"/>
      <c r="AN55" s="400"/>
      <c r="AO55" s="400"/>
      <c r="AP55" s="400"/>
      <c r="AQ55" s="400"/>
      <c r="AR55" s="400"/>
      <c r="AS55" s="400"/>
      <c r="AT55" s="400"/>
      <c r="AU55" s="400"/>
      <c r="AV55" s="400"/>
      <c r="AW55" s="400"/>
      <c r="AX55" s="400"/>
      <c r="AY55" s="400"/>
      <c r="AZ55" s="400"/>
      <c r="BA55" s="400"/>
      <c r="BB55" s="400"/>
      <c r="BC55" s="400"/>
      <c r="BD55" s="400"/>
      <c r="BE55" s="400"/>
      <c r="BF55" s="400"/>
      <c r="BG55" s="400"/>
      <c r="BH55" s="400"/>
      <c r="BI55" s="400"/>
      <c r="BJ55" s="400"/>
      <c r="BK55" s="400"/>
      <c r="BL55" s="400"/>
      <c r="BM55" s="400"/>
      <c r="BN55" s="400"/>
      <c r="BO55" s="400"/>
      <c r="BP55" s="400"/>
      <c r="BQ55" s="400"/>
      <c r="BR55" s="400"/>
      <c r="BS55" s="400"/>
      <c r="BT55" s="400"/>
      <c r="BU55" s="400"/>
      <c r="BV55" s="2"/>
      <c r="BW55" s="2"/>
      <c r="BX55" s="2"/>
      <c r="BY55" s="2"/>
      <c r="BZ55" s="2"/>
      <c r="CA55" s="2"/>
      <c r="CB55" s="2"/>
      <c r="CC55" s="2"/>
    </row>
    <row r="56" spans="1:81" ht="12.75" customHeight="1">
      <c r="A56" s="400"/>
      <c r="B56" s="400"/>
      <c r="C56" s="400"/>
      <c r="D56" s="400"/>
      <c r="E56" s="400"/>
      <c r="F56" s="400"/>
      <c r="G56" s="400"/>
      <c r="H56" s="400"/>
      <c r="I56" s="400"/>
      <c r="J56" s="400"/>
      <c r="K56" s="400"/>
      <c r="L56" s="400"/>
      <c r="M56" s="400"/>
      <c r="N56" s="400"/>
      <c r="O56" s="400"/>
      <c r="P56" s="400"/>
      <c r="Q56" s="400"/>
      <c r="R56" s="400"/>
      <c r="S56" s="400"/>
      <c r="T56" s="400"/>
      <c r="U56" s="400"/>
      <c r="V56" s="400"/>
      <c r="W56" s="400"/>
      <c r="X56" s="400"/>
      <c r="Y56" s="400"/>
      <c r="Z56" s="400"/>
      <c r="AA56" s="400"/>
      <c r="AB56" s="400"/>
      <c r="AC56" s="400"/>
      <c r="AD56" s="400"/>
      <c r="AE56" s="400"/>
      <c r="AF56" s="400"/>
      <c r="AG56" s="400"/>
      <c r="AH56" s="400"/>
      <c r="AI56" s="400"/>
      <c r="AJ56" s="400"/>
      <c r="AK56" s="400"/>
      <c r="AL56" s="400"/>
      <c r="AM56" s="400"/>
      <c r="AN56" s="400"/>
      <c r="AO56" s="400"/>
      <c r="AP56" s="400"/>
      <c r="AQ56" s="400"/>
      <c r="AR56" s="400"/>
      <c r="AS56" s="400"/>
      <c r="AT56" s="400"/>
      <c r="AU56" s="400"/>
      <c r="AV56" s="400"/>
      <c r="AW56" s="400"/>
      <c r="AX56" s="400"/>
      <c r="AY56" s="400"/>
      <c r="AZ56" s="400"/>
      <c r="BA56" s="400"/>
      <c r="BB56" s="400"/>
      <c r="BC56" s="400"/>
      <c r="BD56" s="400"/>
      <c r="BE56" s="400"/>
      <c r="BF56" s="400"/>
      <c r="BG56" s="400"/>
      <c r="BH56" s="400"/>
      <c r="BI56" s="400"/>
      <c r="BJ56" s="400"/>
      <c r="BK56" s="400"/>
      <c r="BL56" s="400"/>
      <c r="BM56" s="400"/>
      <c r="BN56" s="400"/>
      <c r="BO56" s="400"/>
      <c r="BP56" s="400"/>
      <c r="BQ56" s="400"/>
      <c r="BR56" s="400"/>
      <c r="BS56" s="400"/>
      <c r="BT56" s="400"/>
      <c r="BU56" s="400"/>
      <c r="BV56" s="2"/>
      <c r="BW56" s="2"/>
      <c r="BX56" s="2"/>
      <c r="BY56" s="2"/>
      <c r="BZ56" s="2"/>
      <c r="CA56" s="2"/>
      <c r="CB56" s="2"/>
      <c r="CC56" s="2"/>
    </row>
    <row r="57" spans="1:81" ht="12.75" customHeight="1">
      <c r="A57" s="400"/>
      <c r="B57" s="400"/>
      <c r="C57" s="400"/>
      <c r="D57" s="400"/>
      <c r="E57" s="400"/>
      <c r="F57" s="400"/>
      <c r="G57" s="400"/>
      <c r="H57" s="400"/>
      <c r="I57" s="400"/>
      <c r="J57" s="400"/>
      <c r="K57" s="400"/>
      <c r="L57" s="400"/>
      <c r="M57" s="400"/>
      <c r="N57" s="400"/>
      <c r="O57" s="400"/>
      <c r="P57" s="400"/>
      <c r="Q57" s="400"/>
      <c r="R57" s="400"/>
      <c r="S57" s="400"/>
      <c r="T57" s="400"/>
      <c r="U57" s="400"/>
      <c r="V57" s="400"/>
      <c r="W57" s="400"/>
      <c r="X57" s="400"/>
      <c r="Y57" s="400"/>
      <c r="Z57" s="400"/>
      <c r="AA57" s="400"/>
      <c r="AB57" s="400"/>
      <c r="AC57" s="400"/>
      <c r="AD57" s="400"/>
      <c r="AE57" s="400"/>
      <c r="AF57" s="400"/>
      <c r="AG57" s="400"/>
      <c r="AH57" s="400"/>
      <c r="AI57" s="400"/>
      <c r="AJ57" s="400"/>
      <c r="AK57" s="400"/>
      <c r="AL57" s="400"/>
      <c r="AM57" s="400"/>
      <c r="AN57" s="400"/>
      <c r="AO57" s="400"/>
      <c r="AP57" s="400"/>
      <c r="AQ57" s="400"/>
      <c r="AR57" s="400"/>
      <c r="AS57" s="400"/>
      <c r="AT57" s="400"/>
      <c r="AU57" s="400"/>
      <c r="AV57" s="400"/>
      <c r="AW57" s="400"/>
      <c r="AX57" s="400"/>
      <c r="AY57" s="400"/>
      <c r="AZ57" s="400"/>
      <c r="BA57" s="400"/>
      <c r="BB57" s="400"/>
      <c r="BC57" s="400"/>
      <c r="BD57" s="400"/>
      <c r="BE57" s="400"/>
      <c r="BF57" s="400"/>
      <c r="BG57" s="400"/>
      <c r="BH57" s="400"/>
      <c r="BI57" s="400"/>
      <c r="BJ57" s="400"/>
      <c r="BK57" s="400"/>
      <c r="BL57" s="400"/>
      <c r="BM57" s="400"/>
      <c r="BN57" s="400"/>
      <c r="BO57" s="400"/>
      <c r="BP57" s="400"/>
      <c r="BQ57" s="400"/>
      <c r="BR57" s="400"/>
      <c r="BS57" s="400"/>
      <c r="BT57" s="400"/>
      <c r="BU57" s="400"/>
      <c r="BV57" s="2"/>
      <c r="BW57" s="2"/>
      <c r="BX57" s="2"/>
      <c r="BY57" s="2"/>
      <c r="BZ57" s="2"/>
      <c r="CA57" s="2"/>
      <c r="CB57" s="2"/>
      <c r="CC57" s="2"/>
    </row>
    <row r="58" spans="1:81" ht="12.75" customHeight="1">
      <c r="A58" s="400"/>
      <c r="B58" s="400"/>
      <c r="C58" s="400"/>
      <c r="D58" s="400"/>
      <c r="E58" s="400"/>
      <c r="F58" s="400"/>
      <c r="G58" s="400"/>
      <c r="H58" s="400"/>
      <c r="I58" s="400"/>
      <c r="J58" s="400"/>
      <c r="K58" s="400"/>
      <c r="L58" s="400"/>
      <c r="M58" s="400"/>
      <c r="N58" s="400"/>
      <c r="O58" s="400"/>
      <c r="P58" s="400"/>
      <c r="Q58" s="400"/>
      <c r="R58" s="400"/>
      <c r="S58" s="400"/>
      <c r="T58" s="400"/>
      <c r="U58" s="400"/>
      <c r="V58" s="400"/>
      <c r="W58" s="400"/>
      <c r="X58" s="400"/>
      <c r="Y58" s="400"/>
      <c r="Z58" s="400"/>
      <c r="AA58" s="400"/>
      <c r="AB58" s="400"/>
      <c r="AC58" s="400"/>
      <c r="AD58" s="400"/>
      <c r="AE58" s="400"/>
      <c r="AF58" s="400"/>
      <c r="AG58" s="400"/>
      <c r="AH58" s="400"/>
      <c r="AI58" s="400"/>
      <c r="AJ58" s="400"/>
      <c r="AK58" s="400"/>
      <c r="AL58" s="400"/>
      <c r="AM58" s="400"/>
      <c r="AN58" s="400"/>
      <c r="AO58" s="400"/>
      <c r="AP58" s="400"/>
      <c r="AQ58" s="400"/>
      <c r="AR58" s="400"/>
      <c r="AS58" s="400"/>
      <c r="AT58" s="400"/>
      <c r="AU58" s="400"/>
      <c r="AV58" s="400"/>
      <c r="AW58" s="400"/>
      <c r="AX58" s="400"/>
      <c r="AY58" s="400"/>
      <c r="AZ58" s="400"/>
      <c r="BA58" s="400"/>
      <c r="BB58" s="400"/>
      <c r="BC58" s="400"/>
      <c r="BD58" s="400"/>
      <c r="BE58" s="400"/>
      <c r="BF58" s="400"/>
      <c r="BG58" s="400"/>
      <c r="BH58" s="400"/>
      <c r="BI58" s="400"/>
      <c r="BJ58" s="400"/>
      <c r="BK58" s="400"/>
      <c r="BL58" s="400"/>
      <c r="BM58" s="400"/>
      <c r="BN58" s="400"/>
      <c r="BO58" s="400"/>
      <c r="BP58" s="400"/>
      <c r="BQ58" s="400"/>
      <c r="BR58" s="400"/>
      <c r="BS58" s="400"/>
      <c r="BT58" s="400"/>
      <c r="BU58" s="400"/>
      <c r="BV58" s="2"/>
      <c r="BW58" s="2"/>
      <c r="BX58" s="2"/>
      <c r="BY58" s="2"/>
      <c r="BZ58" s="2"/>
      <c r="CA58" s="2"/>
      <c r="CB58" s="2"/>
      <c r="CC58" s="2"/>
    </row>
    <row r="59" spans="1:81" ht="12.75" customHeight="1">
      <c r="A59" s="400"/>
      <c r="B59" s="400"/>
      <c r="C59" s="400"/>
      <c r="D59" s="400"/>
      <c r="E59" s="400"/>
      <c r="F59" s="400"/>
      <c r="G59" s="400"/>
      <c r="H59" s="400"/>
      <c r="I59" s="400"/>
      <c r="J59" s="400"/>
      <c r="K59" s="400"/>
      <c r="L59" s="400"/>
      <c r="M59" s="400"/>
      <c r="N59" s="400"/>
      <c r="O59" s="400"/>
      <c r="P59" s="400"/>
      <c r="Q59" s="400"/>
      <c r="R59" s="400"/>
      <c r="S59" s="400"/>
      <c r="T59" s="400"/>
      <c r="U59" s="400"/>
      <c r="V59" s="400"/>
      <c r="W59" s="400"/>
      <c r="X59" s="400"/>
      <c r="Y59" s="400"/>
      <c r="Z59" s="400"/>
      <c r="AA59" s="400"/>
      <c r="AB59" s="400"/>
      <c r="AC59" s="400"/>
      <c r="AD59" s="400"/>
      <c r="AE59" s="400"/>
      <c r="AF59" s="400"/>
      <c r="AG59" s="400"/>
      <c r="AH59" s="400"/>
      <c r="AI59" s="400"/>
      <c r="AJ59" s="400"/>
      <c r="AK59" s="400"/>
      <c r="AL59" s="400"/>
      <c r="AM59" s="400"/>
      <c r="AN59" s="400"/>
      <c r="AO59" s="400"/>
      <c r="AP59" s="400"/>
      <c r="AQ59" s="400"/>
      <c r="AR59" s="400"/>
      <c r="AS59" s="400"/>
      <c r="AT59" s="400"/>
      <c r="AU59" s="400"/>
      <c r="AV59" s="400"/>
      <c r="AW59" s="400"/>
      <c r="AX59" s="400"/>
      <c r="AY59" s="400"/>
      <c r="AZ59" s="400"/>
      <c r="BA59" s="400"/>
      <c r="BB59" s="400"/>
      <c r="BC59" s="400"/>
      <c r="BD59" s="400"/>
      <c r="BE59" s="400"/>
      <c r="BF59" s="400"/>
      <c r="BG59" s="400"/>
      <c r="BH59" s="400"/>
      <c r="BI59" s="400"/>
      <c r="BJ59" s="400"/>
      <c r="BK59" s="400"/>
      <c r="BL59" s="400"/>
      <c r="BM59" s="400"/>
      <c r="BN59" s="400"/>
      <c r="BO59" s="400"/>
      <c r="BP59" s="400"/>
      <c r="BQ59" s="400"/>
      <c r="BR59" s="400"/>
      <c r="BS59" s="400"/>
      <c r="BT59" s="400"/>
      <c r="BU59" s="400"/>
      <c r="BV59" s="2"/>
      <c r="BW59" s="2"/>
      <c r="BX59" s="2"/>
      <c r="BY59" s="2"/>
      <c r="BZ59" s="2"/>
      <c r="CA59" s="2"/>
      <c r="CB59" s="2"/>
      <c r="CC59" s="2"/>
    </row>
    <row r="60" spans="1:81" ht="12.75" customHeight="1">
      <c r="A60" s="400"/>
      <c r="B60" s="400"/>
      <c r="C60" s="400"/>
      <c r="D60" s="400"/>
      <c r="E60" s="400"/>
      <c r="F60" s="400"/>
      <c r="G60" s="400"/>
      <c r="H60" s="400"/>
      <c r="I60" s="400"/>
      <c r="J60" s="400"/>
      <c r="K60" s="400"/>
      <c r="L60" s="400"/>
      <c r="M60" s="400"/>
      <c r="N60" s="400"/>
      <c r="O60" s="400"/>
      <c r="P60" s="400"/>
      <c r="Q60" s="400"/>
      <c r="R60" s="400"/>
      <c r="S60" s="400"/>
      <c r="T60" s="400"/>
      <c r="U60" s="400"/>
      <c r="V60" s="400"/>
      <c r="W60" s="400"/>
      <c r="X60" s="400"/>
      <c r="Y60" s="400"/>
      <c r="Z60" s="400"/>
      <c r="AA60" s="400"/>
      <c r="AB60" s="400"/>
      <c r="AC60" s="400"/>
      <c r="AD60" s="400"/>
      <c r="AE60" s="400"/>
      <c r="AF60" s="400"/>
      <c r="AG60" s="400"/>
      <c r="AH60" s="400"/>
      <c r="AI60" s="400"/>
      <c r="AJ60" s="400"/>
      <c r="AK60" s="400"/>
      <c r="AL60" s="400"/>
      <c r="AM60" s="400"/>
      <c r="AN60" s="400"/>
      <c r="AO60" s="400"/>
      <c r="AP60" s="400"/>
      <c r="AQ60" s="400"/>
      <c r="AR60" s="400"/>
      <c r="AS60" s="400"/>
      <c r="AT60" s="400"/>
      <c r="AU60" s="400"/>
      <c r="AV60" s="400"/>
      <c r="AW60" s="400"/>
      <c r="AX60" s="400"/>
      <c r="AY60" s="400"/>
      <c r="AZ60" s="400"/>
      <c r="BA60" s="400"/>
      <c r="BB60" s="400"/>
      <c r="BC60" s="400"/>
      <c r="BD60" s="400"/>
      <c r="BE60" s="400"/>
      <c r="BF60" s="400"/>
      <c r="BG60" s="400"/>
      <c r="BH60" s="400"/>
      <c r="BI60" s="400"/>
      <c r="BJ60" s="400"/>
      <c r="BK60" s="400"/>
      <c r="BL60" s="400"/>
      <c r="BM60" s="400"/>
      <c r="BN60" s="400"/>
      <c r="BO60" s="400"/>
      <c r="BP60" s="400"/>
      <c r="BQ60" s="400"/>
      <c r="BR60" s="400"/>
      <c r="BS60" s="400"/>
      <c r="BT60" s="400"/>
      <c r="BU60" s="400"/>
      <c r="BV60" s="2"/>
      <c r="BW60" s="2"/>
      <c r="BX60" s="2"/>
      <c r="BY60" s="2"/>
      <c r="BZ60" s="2"/>
      <c r="CA60" s="2"/>
      <c r="CB60" s="2"/>
      <c r="CC60" s="2"/>
    </row>
    <row r="61" spans="1:81" ht="12.75" customHeight="1">
      <c r="A61" s="400"/>
      <c r="B61" s="400"/>
      <c r="C61" s="400"/>
      <c r="D61" s="400"/>
      <c r="E61" s="400"/>
      <c r="F61" s="400"/>
      <c r="G61" s="400"/>
      <c r="H61" s="400"/>
      <c r="I61" s="400"/>
      <c r="J61" s="400"/>
      <c r="K61" s="400"/>
      <c r="L61" s="400"/>
      <c r="M61" s="400"/>
      <c r="N61" s="400"/>
      <c r="O61" s="400"/>
      <c r="P61" s="400"/>
      <c r="Q61" s="400"/>
      <c r="R61" s="400"/>
      <c r="S61" s="400"/>
      <c r="T61" s="400"/>
      <c r="U61" s="400"/>
      <c r="V61" s="400"/>
      <c r="W61" s="400"/>
      <c r="X61" s="400"/>
      <c r="Y61" s="400"/>
      <c r="Z61" s="400"/>
      <c r="AA61" s="400"/>
      <c r="AB61" s="400"/>
      <c r="AC61" s="400"/>
      <c r="AD61" s="400"/>
      <c r="AE61" s="400"/>
      <c r="AF61" s="400"/>
      <c r="AG61" s="400"/>
      <c r="AH61" s="400"/>
      <c r="AI61" s="400"/>
      <c r="AJ61" s="400"/>
      <c r="AK61" s="400"/>
      <c r="AL61" s="400"/>
      <c r="AM61" s="400"/>
      <c r="AN61" s="400"/>
      <c r="AO61" s="400"/>
      <c r="AP61" s="400"/>
      <c r="AQ61" s="400"/>
      <c r="AR61" s="400"/>
      <c r="AS61" s="400"/>
      <c r="AT61" s="400"/>
      <c r="AU61" s="400"/>
      <c r="AV61" s="400"/>
      <c r="AW61" s="400"/>
      <c r="AX61" s="400"/>
      <c r="AY61" s="400"/>
      <c r="AZ61" s="400"/>
      <c r="BA61" s="400"/>
      <c r="BB61" s="400"/>
      <c r="BC61" s="400"/>
      <c r="BD61" s="400"/>
      <c r="BE61" s="400"/>
      <c r="BF61" s="400"/>
      <c r="BG61" s="400"/>
      <c r="BH61" s="400"/>
      <c r="BI61" s="400"/>
      <c r="BJ61" s="400"/>
      <c r="BK61" s="400"/>
      <c r="BL61" s="400"/>
      <c r="BM61" s="400"/>
      <c r="BN61" s="400"/>
      <c r="BO61" s="400"/>
      <c r="BP61" s="400"/>
      <c r="BQ61" s="400"/>
      <c r="BR61" s="400"/>
      <c r="BS61" s="400"/>
      <c r="BT61" s="400"/>
      <c r="BU61" s="400"/>
      <c r="BV61" s="2"/>
      <c r="BW61" s="2"/>
      <c r="BX61" s="2"/>
      <c r="BY61" s="2"/>
      <c r="BZ61" s="2"/>
      <c r="CA61" s="2"/>
      <c r="CB61" s="2"/>
      <c r="CC61" s="2"/>
    </row>
    <row r="62" spans="1:81" ht="12.75" customHeight="1">
      <c r="A62" s="400"/>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2"/>
      <c r="BW62" s="2"/>
      <c r="BX62" s="2"/>
      <c r="BY62" s="2"/>
      <c r="BZ62" s="2"/>
      <c r="CA62" s="2"/>
      <c r="CB62" s="2"/>
      <c r="CC62" s="2"/>
    </row>
    <row r="63" spans="1:81" ht="12.75" customHeight="1">
      <c r="A63" s="400"/>
      <c r="B63" s="400"/>
      <c r="C63" s="400"/>
      <c r="D63" s="400"/>
      <c r="E63" s="400"/>
      <c r="F63" s="400"/>
      <c r="G63" s="400"/>
      <c r="H63" s="400"/>
      <c r="I63" s="400"/>
      <c r="J63" s="400"/>
      <c r="K63" s="400"/>
      <c r="L63" s="400"/>
      <c r="M63" s="400"/>
      <c r="N63" s="400"/>
      <c r="O63" s="400"/>
      <c r="P63" s="400"/>
      <c r="Q63" s="400"/>
      <c r="R63" s="400"/>
      <c r="S63" s="400"/>
      <c r="T63" s="400"/>
      <c r="U63" s="400"/>
      <c r="V63" s="400"/>
      <c r="W63" s="400"/>
      <c r="X63" s="400"/>
      <c r="Y63" s="400"/>
      <c r="Z63" s="400"/>
      <c r="AA63" s="400"/>
      <c r="AB63" s="400"/>
      <c r="AC63" s="400"/>
      <c r="AD63" s="400"/>
      <c r="AE63" s="400"/>
      <c r="AF63" s="400"/>
      <c r="AG63" s="400"/>
      <c r="AH63" s="400"/>
      <c r="AI63" s="400"/>
      <c r="AJ63" s="400"/>
      <c r="AK63" s="400"/>
      <c r="AL63" s="400"/>
      <c r="AM63" s="400"/>
      <c r="AN63" s="400"/>
      <c r="AO63" s="400"/>
      <c r="AP63" s="400"/>
      <c r="AQ63" s="400"/>
      <c r="AR63" s="400"/>
      <c r="AS63" s="400"/>
      <c r="AT63" s="400"/>
      <c r="AU63" s="400"/>
      <c r="AV63" s="400"/>
      <c r="AW63" s="400"/>
      <c r="AX63" s="400"/>
      <c r="AY63" s="400"/>
      <c r="AZ63" s="400"/>
      <c r="BA63" s="400"/>
      <c r="BB63" s="400"/>
      <c r="BC63" s="400"/>
      <c r="BD63" s="400"/>
      <c r="BE63" s="400"/>
      <c r="BF63" s="400"/>
      <c r="BG63" s="400"/>
      <c r="BH63" s="400"/>
      <c r="BI63" s="400"/>
      <c r="BJ63" s="400"/>
      <c r="BK63" s="400"/>
      <c r="BL63" s="400"/>
      <c r="BM63" s="400"/>
      <c r="BN63" s="400"/>
      <c r="BO63" s="400"/>
      <c r="BP63" s="400"/>
      <c r="BQ63" s="400"/>
      <c r="BR63" s="400"/>
      <c r="BS63" s="400"/>
      <c r="BT63" s="400"/>
      <c r="BU63" s="400"/>
      <c r="BV63" s="2"/>
      <c r="BW63" s="2"/>
      <c r="BX63" s="2"/>
      <c r="BY63" s="2"/>
      <c r="BZ63" s="2"/>
      <c r="CA63" s="2"/>
      <c r="CB63" s="2"/>
      <c r="CC63" s="2"/>
    </row>
    <row r="64" spans="1:81" ht="12.75" customHeight="1">
      <c r="A64" s="400"/>
      <c r="B64" s="400"/>
      <c r="C64" s="400"/>
      <c r="D64" s="400"/>
      <c r="E64" s="400"/>
      <c r="F64" s="400"/>
      <c r="G64" s="400"/>
      <c r="H64" s="400"/>
      <c r="I64" s="400"/>
      <c r="J64" s="400"/>
      <c r="K64" s="400"/>
      <c r="L64" s="400"/>
      <c r="M64" s="400"/>
      <c r="N64" s="400"/>
      <c r="O64" s="400"/>
      <c r="P64" s="400"/>
      <c r="Q64" s="400"/>
      <c r="R64" s="400"/>
      <c r="S64" s="400"/>
      <c r="T64" s="400"/>
      <c r="U64" s="400"/>
      <c r="V64" s="400"/>
      <c r="W64" s="400"/>
      <c r="X64" s="400"/>
      <c r="Y64" s="400"/>
      <c r="Z64" s="400"/>
      <c r="AA64" s="400"/>
      <c r="AB64" s="400"/>
      <c r="AC64" s="400"/>
      <c r="AD64" s="400"/>
      <c r="AE64" s="400"/>
      <c r="AF64" s="400"/>
      <c r="AG64" s="400"/>
      <c r="AH64" s="400"/>
      <c r="AI64" s="400"/>
      <c r="AJ64" s="400"/>
      <c r="AK64" s="400"/>
      <c r="AL64" s="400"/>
      <c r="AM64" s="400"/>
      <c r="AN64" s="400"/>
      <c r="AO64" s="400"/>
      <c r="AP64" s="400"/>
      <c r="AQ64" s="400"/>
      <c r="AR64" s="400"/>
      <c r="AS64" s="400"/>
      <c r="AT64" s="400"/>
      <c r="AU64" s="400"/>
      <c r="AV64" s="400"/>
      <c r="AW64" s="400"/>
      <c r="AX64" s="400"/>
      <c r="AY64" s="400"/>
      <c r="AZ64" s="400"/>
      <c r="BA64" s="400"/>
      <c r="BB64" s="400"/>
      <c r="BC64" s="400"/>
      <c r="BD64" s="400"/>
      <c r="BE64" s="400"/>
      <c r="BF64" s="400"/>
      <c r="BG64" s="400"/>
      <c r="BH64" s="400"/>
      <c r="BI64" s="400"/>
      <c r="BJ64" s="400"/>
      <c r="BK64" s="400"/>
      <c r="BL64" s="400"/>
      <c r="BM64" s="400"/>
      <c r="BN64" s="400"/>
      <c r="BO64" s="400"/>
      <c r="BP64" s="400"/>
      <c r="BQ64" s="400"/>
      <c r="BR64" s="400"/>
      <c r="BS64" s="400"/>
      <c r="BT64" s="400"/>
      <c r="BU64" s="400"/>
      <c r="BV64" s="2"/>
      <c r="BW64" s="2"/>
      <c r="BX64" s="2"/>
      <c r="BY64" s="2"/>
      <c r="BZ64" s="2"/>
      <c r="CA64" s="2"/>
      <c r="CB64" s="2"/>
      <c r="CC64" s="2"/>
    </row>
    <row r="65" spans="1:81" ht="12.75" customHeight="1">
      <c r="A65" s="400"/>
      <c r="B65" s="400"/>
      <c r="C65" s="400"/>
      <c r="D65" s="400"/>
      <c r="E65" s="400"/>
      <c r="F65" s="400"/>
      <c r="G65" s="400"/>
      <c r="H65" s="400"/>
      <c r="I65" s="400"/>
      <c r="J65" s="400"/>
      <c r="K65" s="400"/>
      <c r="L65" s="400"/>
      <c r="M65" s="400"/>
      <c r="N65" s="400"/>
      <c r="O65" s="400"/>
      <c r="P65" s="400"/>
      <c r="Q65" s="400"/>
      <c r="R65" s="400"/>
      <c r="S65" s="400"/>
      <c r="T65" s="400"/>
      <c r="U65" s="400"/>
      <c r="V65" s="400"/>
      <c r="W65" s="400"/>
      <c r="X65" s="400"/>
      <c r="Y65" s="400"/>
      <c r="Z65" s="400"/>
      <c r="AA65" s="400"/>
      <c r="AB65" s="400"/>
      <c r="AC65" s="400"/>
      <c r="AD65" s="400"/>
      <c r="AE65" s="400"/>
      <c r="AF65" s="400"/>
      <c r="AG65" s="400"/>
      <c r="AH65" s="400"/>
      <c r="AI65" s="400"/>
      <c r="AJ65" s="400"/>
      <c r="AK65" s="400"/>
      <c r="AL65" s="400"/>
      <c r="AM65" s="400"/>
      <c r="AN65" s="400"/>
      <c r="AO65" s="400"/>
      <c r="AP65" s="400"/>
      <c r="AQ65" s="400"/>
      <c r="AR65" s="400"/>
      <c r="AS65" s="400"/>
      <c r="AT65" s="400"/>
      <c r="AU65" s="400"/>
      <c r="AV65" s="400"/>
      <c r="AW65" s="400"/>
      <c r="AX65" s="400"/>
      <c r="AY65" s="400"/>
      <c r="AZ65" s="400"/>
      <c r="BA65" s="400"/>
      <c r="BB65" s="400"/>
      <c r="BC65" s="400"/>
      <c r="BD65" s="400"/>
      <c r="BE65" s="400"/>
      <c r="BF65" s="400"/>
      <c r="BG65" s="400"/>
      <c r="BH65" s="400"/>
      <c r="BI65" s="400"/>
      <c r="BJ65" s="400"/>
      <c r="BK65" s="400"/>
      <c r="BL65" s="400"/>
      <c r="BM65" s="400"/>
      <c r="BN65" s="400"/>
      <c r="BO65" s="400"/>
      <c r="BP65" s="400"/>
      <c r="BQ65" s="400"/>
      <c r="BR65" s="400"/>
      <c r="BS65" s="400"/>
      <c r="BT65" s="400"/>
      <c r="BU65" s="400"/>
      <c r="BV65" s="2"/>
      <c r="BW65" s="2"/>
      <c r="BX65" s="2"/>
      <c r="BY65" s="2"/>
      <c r="BZ65" s="2"/>
      <c r="CA65" s="2"/>
      <c r="CB65" s="2"/>
      <c r="CC65" s="2"/>
    </row>
    <row r="66" spans="1:81" ht="12.75" customHeight="1">
      <c r="A66" s="400"/>
      <c r="B66" s="400"/>
      <c r="C66" s="400"/>
      <c r="D66" s="400"/>
      <c r="E66" s="400"/>
      <c r="F66" s="400"/>
      <c r="G66" s="400"/>
      <c r="H66" s="400"/>
      <c r="I66" s="400"/>
      <c r="J66" s="400"/>
      <c r="K66" s="400"/>
      <c r="L66" s="400"/>
      <c r="M66" s="400"/>
      <c r="N66" s="400"/>
      <c r="O66" s="400"/>
      <c r="P66" s="400"/>
      <c r="Q66" s="400"/>
      <c r="R66" s="400"/>
      <c r="S66" s="400"/>
      <c r="T66" s="400"/>
      <c r="U66" s="400"/>
      <c r="V66" s="400"/>
      <c r="W66" s="400"/>
      <c r="X66" s="400"/>
      <c r="Y66" s="400"/>
      <c r="Z66" s="400"/>
      <c r="AA66" s="400"/>
      <c r="AB66" s="400"/>
      <c r="AC66" s="400"/>
      <c r="AD66" s="400"/>
      <c r="AE66" s="400"/>
      <c r="AF66" s="400"/>
      <c r="AG66" s="400"/>
      <c r="AH66" s="400"/>
      <c r="AI66" s="400"/>
      <c r="AJ66" s="400"/>
      <c r="AK66" s="400"/>
      <c r="AL66" s="400"/>
      <c r="AM66" s="400"/>
      <c r="AN66" s="400"/>
      <c r="AO66" s="400"/>
      <c r="AP66" s="400"/>
      <c r="AQ66" s="400"/>
      <c r="AR66" s="400"/>
      <c r="AS66" s="400"/>
      <c r="AT66" s="400"/>
      <c r="AU66" s="400"/>
      <c r="AV66" s="400"/>
      <c r="AW66" s="400"/>
      <c r="AX66" s="400"/>
      <c r="AY66" s="400"/>
      <c r="AZ66" s="400"/>
      <c r="BA66" s="400"/>
      <c r="BB66" s="400"/>
      <c r="BC66" s="400"/>
      <c r="BD66" s="400"/>
      <c r="BE66" s="400"/>
      <c r="BF66" s="400"/>
      <c r="BG66" s="400"/>
      <c r="BH66" s="400"/>
      <c r="BI66" s="400"/>
      <c r="BJ66" s="400"/>
      <c r="BK66" s="400"/>
      <c r="BL66" s="400"/>
      <c r="BM66" s="400"/>
      <c r="BN66" s="400"/>
      <c r="BO66" s="400"/>
      <c r="BP66" s="400"/>
      <c r="BQ66" s="400"/>
      <c r="BR66" s="400"/>
      <c r="BS66" s="400"/>
      <c r="BT66" s="400"/>
      <c r="BU66" s="400"/>
      <c r="BV66" s="2"/>
      <c r="BW66" s="2"/>
      <c r="BX66" s="2"/>
      <c r="BY66" s="2"/>
      <c r="BZ66" s="2"/>
      <c r="CA66" s="2"/>
      <c r="CB66" s="2"/>
      <c r="CC66" s="2"/>
    </row>
    <row r="67" spans="1:81" ht="12.75" customHeight="1">
      <c r="A67" s="400"/>
      <c r="B67" s="400"/>
      <c r="C67" s="400"/>
      <c r="D67" s="400"/>
      <c r="E67" s="400"/>
      <c r="F67" s="400"/>
      <c r="G67" s="400"/>
      <c r="H67" s="400"/>
      <c r="I67" s="400"/>
      <c r="J67" s="400"/>
      <c r="K67" s="400"/>
      <c r="L67" s="400"/>
      <c r="M67" s="400"/>
      <c r="N67" s="400"/>
      <c r="O67" s="400"/>
      <c r="P67" s="400"/>
      <c r="Q67" s="400"/>
      <c r="R67" s="400"/>
      <c r="S67" s="400"/>
      <c r="T67" s="400"/>
      <c r="U67" s="400"/>
      <c r="V67" s="400"/>
      <c r="W67" s="400"/>
      <c r="X67" s="400"/>
      <c r="Y67" s="400"/>
      <c r="Z67" s="400"/>
      <c r="AA67" s="400"/>
      <c r="AB67" s="400"/>
      <c r="AC67" s="400"/>
      <c r="AD67" s="400"/>
      <c r="AE67" s="400"/>
      <c r="AF67" s="400"/>
      <c r="AG67" s="400"/>
      <c r="AH67" s="400"/>
      <c r="AI67" s="400"/>
      <c r="AJ67" s="400"/>
      <c r="AK67" s="400"/>
      <c r="AL67" s="400"/>
      <c r="AM67" s="400"/>
      <c r="AN67" s="400"/>
      <c r="AO67" s="400"/>
      <c r="AP67" s="400"/>
      <c r="AQ67" s="400"/>
      <c r="AR67" s="400"/>
      <c r="AS67" s="400"/>
      <c r="AT67" s="400"/>
      <c r="AU67" s="400"/>
      <c r="AV67" s="400"/>
      <c r="AW67" s="400"/>
      <c r="AX67" s="400"/>
      <c r="AY67" s="400"/>
      <c r="AZ67" s="400"/>
      <c r="BA67" s="400"/>
      <c r="BB67" s="400"/>
      <c r="BC67" s="400"/>
      <c r="BD67" s="400"/>
      <c r="BE67" s="400"/>
      <c r="BF67" s="400"/>
      <c r="BG67" s="400"/>
      <c r="BH67" s="400"/>
      <c r="BI67" s="400"/>
      <c r="BJ67" s="400"/>
      <c r="BK67" s="400"/>
      <c r="BL67" s="400"/>
      <c r="BM67" s="400"/>
      <c r="BN67" s="400"/>
      <c r="BO67" s="400"/>
      <c r="BP67" s="400"/>
      <c r="BQ67" s="400"/>
      <c r="BR67" s="400"/>
      <c r="BS67" s="400"/>
      <c r="BT67" s="400"/>
      <c r="BU67" s="400"/>
      <c r="BV67" s="2"/>
      <c r="BW67" s="2"/>
      <c r="BX67" s="2"/>
      <c r="BY67" s="2"/>
      <c r="BZ67" s="2"/>
      <c r="CA67" s="2"/>
      <c r="CB67" s="2"/>
      <c r="CC67" s="2"/>
    </row>
    <row r="68" spans="1:81" ht="12.75" customHeight="1">
      <c r="A68" s="400"/>
      <c r="B68" s="400"/>
      <c r="C68" s="400"/>
      <c r="D68" s="400"/>
      <c r="E68" s="400"/>
      <c r="F68" s="400"/>
      <c r="G68" s="400"/>
      <c r="H68" s="400"/>
      <c r="I68" s="400"/>
      <c r="J68" s="400"/>
      <c r="K68" s="400"/>
      <c r="L68" s="400"/>
      <c r="M68" s="400"/>
      <c r="N68" s="400"/>
      <c r="O68" s="400"/>
      <c r="P68" s="400"/>
      <c r="Q68" s="400"/>
      <c r="R68" s="400"/>
      <c r="S68" s="400"/>
      <c r="T68" s="400"/>
      <c r="U68" s="400"/>
      <c r="V68" s="400"/>
      <c r="W68" s="400"/>
      <c r="X68" s="400"/>
      <c r="Y68" s="400"/>
      <c r="Z68" s="400"/>
      <c r="AA68" s="400"/>
      <c r="AB68" s="400"/>
      <c r="AC68" s="400"/>
      <c r="AD68" s="400"/>
      <c r="AE68" s="400"/>
      <c r="AF68" s="400"/>
      <c r="AG68" s="400"/>
      <c r="AH68" s="400"/>
      <c r="AI68" s="400"/>
      <c r="AJ68" s="400"/>
      <c r="AK68" s="400"/>
      <c r="AL68" s="400"/>
      <c r="AM68" s="400"/>
      <c r="AN68" s="400"/>
      <c r="AO68" s="400"/>
      <c r="AP68" s="400"/>
      <c r="AQ68" s="400"/>
      <c r="AR68" s="400"/>
      <c r="AS68" s="400"/>
      <c r="AT68" s="400"/>
      <c r="AU68" s="400"/>
      <c r="AV68" s="400"/>
      <c r="AW68" s="400"/>
      <c r="AX68" s="400"/>
      <c r="AY68" s="400"/>
      <c r="AZ68" s="400"/>
      <c r="BA68" s="400"/>
      <c r="BB68" s="400"/>
      <c r="BC68" s="400"/>
      <c r="BD68" s="400"/>
      <c r="BE68" s="400"/>
      <c r="BF68" s="400"/>
      <c r="BG68" s="400"/>
      <c r="BH68" s="400"/>
      <c r="BI68" s="400"/>
      <c r="BJ68" s="400"/>
      <c r="BK68" s="400"/>
      <c r="BL68" s="400"/>
      <c r="BM68" s="400"/>
      <c r="BN68" s="400"/>
      <c r="BO68" s="400"/>
      <c r="BP68" s="400"/>
      <c r="BQ68" s="400"/>
      <c r="BR68" s="400"/>
      <c r="BS68" s="400"/>
      <c r="BT68" s="400"/>
      <c r="BU68" s="400"/>
      <c r="BV68" s="2"/>
      <c r="BW68" s="2"/>
      <c r="BX68" s="2"/>
      <c r="BY68" s="2"/>
      <c r="BZ68" s="2"/>
      <c r="CA68" s="2"/>
      <c r="CB68" s="2"/>
      <c r="CC68" s="2"/>
    </row>
    <row r="69" spans="1:81" ht="12.75" customHeight="1">
      <c r="A69" s="400"/>
      <c r="B69" s="400"/>
      <c r="C69" s="400"/>
      <c r="D69" s="400"/>
      <c r="E69" s="400"/>
      <c r="F69" s="400"/>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0"/>
      <c r="AE69" s="400"/>
      <c r="AF69" s="400"/>
      <c r="AG69" s="400"/>
      <c r="AH69" s="400"/>
      <c r="AI69" s="400"/>
      <c r="AJ69" s="400"/>
      <c r="AK69" s="400"/>
      <c r="AL69" s="400"/>
      <c r="AM69" s="400"/>
      <c r="AN69" s="400"/>
      <c r="AO69" s="400"/>
      <c r="AP69" s="400"/>
      <c r="AQ69" s="400"/>
      <c r="AR69" s="400"/>
      <c r="AS69" s="400"/>
      <c r="AT69" s="400"/>
      <c r="AU69" s="400"/>
      <c r="AV69" s="400"/>
      <c r="AW69" s="400"/>
      <c r="AX69" s="400"/>
      <c r="AY69" s="400"/>
      <c r="AZ69" s="400"/>
      <c r="BA69" s="400"/>
      <c r="BB69" s="400"/>
      <c r="BC69" s="400"/>
      <c r="BD69" s="400"/>
      <c r="BE69" s="400"/>
      <c r="BF69" s="400"/>
      <c r="BG69" s="400"/>
      <c r="BH69" s="400"/>
      <c r="BI69" s="400"/>
      <c r="BJ69" s="400"/>
      <c r="BK69" s="400"/>
      <c r="BL69" s="400"/>
      <c r="BM69" s="400"/>
      <c r="BN69" s="400"/>
      <c r="BO69" s="400"/>
      <c r="BP69" s="400"/>
      <c r="BQ69" s="400"/>
      <c r="BR69" s="400"/>
      <c r="BS69" s="400"/>
      <c r="BT69" s="400"/>
      <c r="BU69" s="400"/>
      <c r="BV69" s="2"/>
      <c r="BW69" s="2"/>
      <c r="BX69" s="2"/>
      <c r="BY69" s="2"/>
      <c r="BZ69" s="2"/>
      <c r="CA69" s="2"/>
      <c r="CB69" s="2"/>
      <c r="CC69" s="2"/>
    </row>
    <row r="70" spans="1:81" ht="12.75" customHeight="1">
      <c r="A70" s="400"/>
      <c r="B70" s="400"/>
      <c r="C70" s="400"/>
      <c r="D70" s="400"/>
      <c r="E70" s="400"/>
      <c r="F70" s="400"/>
      <c r="G70" s="400"/>
      <c r="H70" s="400"/>
      <c r="I70" s="400"/>
      <c r="J70" s="400"/>
      <c r="K70" s="400"/>
      <c r="L70" s="400"/>
      <c r="M70" s="400"/>
      <c r="N70" s="400"/>
      <c r="O70" s="400"/>
      <c r="P70" s="400"/>
      <c r="Q70" s="400"/>
      <c r="R70" s="400"/>
      <c r="S70" s="400"/>
      <c r="T70" s="400"/>
      <c r="U70" s="400"/>
      <c r="V70" s="400"/>
      <c r="W70" s="400"/>
      <c r="X70" s="400"/>
      <c r="Y70" s="400"/>
      <c r="Z70" s="400"/>
      <c r="AA70" s="400"/>
      <c r="AB70" s="400"/>
      <c r="AC70" s="400"/>
      <c r="AD70" s="400"/>
      <c r="AE70" s="400"/>
      <c r="AF70" s="400"/>
      <c r="AG70" s="400"/>
      <c r="AH70" s="400"/>
      <c r="AI70" s="400"/>
      <c r="AJ70" s="400"/>
      <c r="AK70" s="400"/>
      <c r="AL70" s="400"/>
      <c r="AM70" s="400"/>
      <c r="AN70" s="400"/>
      <c r="AO70" s="400"/>
      <c r="AP70" s="400"/>
      <c r="AQ70" s="400"/>
      <c r="AR70" s="400"/>
      <c r="AS70" s="400"/>
      <c r="AT70" s="400"/>
      <c r="AU70" s="400"/>
      <c r="AV70" s="400"/>
      <c r="AW70" s="400"/>
      <c r="AX70" s="400"/>
      <c r="AY70" s="400"/>
      <c r="AZ70" s="400"/>
      <c r="BA70" s="400"/>
      <c r="BB70" s="400"/>
      <c r="BC70" s="400"/>
      <c r="BD70" s="400"/>
      <c r="BE70" s="400"/>
      <c r="BF70" s="400"/>
      <c r="BG70" s="400"/>
      <c r="BH70" s="400"/>
      <c r="BI70" s="400"/>
      <c r="BJ70" s="400"/>
      <c r="BK70" s="400"/>
      <c r="BL70" s="400"/>
      <c r="BM70" s="400"/>
      <c r="BN70" s="400"/>
      <c r="BO70" s="400"/>
      <c r="BP70" s="400"/>
      <c r="BQ70" s="400"/>
      <c r="BR70" s="400"/>
      <c r="BS70" s="400"/>
      <c r="BT70" s="400"/>
      <c r="BU70" s="400"/>
      <c r="BV70" s="2"/>
      <c r="BW70" s="2"/>
      <c r="BX70" s="2"/>
      <c r="BY70" s="2"/>
      <c r="BZ70" s="2"/>
      <c r="CA70" s="2"/>
      <c r="CB70" s="2"/>
      <c r="CC70" s="2"/>
    </row>
    <row r="71" spans="1:81" ht="12.75" customHeight="1">
      <c r="A71" s="400"/>
      <c r="B71" s="400"/>
      <c r="C71" s="400"/>
      <c r="D71" s="400"/>
      <c r="E71" s="400"/>
      <c r="F71" s="400"/>
      <c r="G71" s="400"/>
      <c r="H71" s="400"/>
      <c r="I71" s="400"/>
      <c r="J71" s="400"/>
      <c r="K71" s="400"/>
      <c r="L71" s="400"/>
      <c r="M71" s="400"/>
      <c r="N71" s="400"/>
      <c r="O71" s="400"/>
      <c r="P71" s="400"/>
      <c r="Q71" s="400"/>
      <c r="R71" s="400"/>
      <c r="S71" s="400"/>
      <c r="T71" s="400"/>
      <c r="U71" s="400"/>
      <c r="V71" s="400"/>
      <c r="W71" s="400"/>
      <c r="X71" s="400"/>
      <c r="Y71" s="400"/>
      <c r="Z71" s="400"/>
      <c r="AA71" s="400"/>
      <c r="AB71" s="400"/>
      <c r="AC71" s="400"/>
      <c r="AD71" s="400"/>
      <c r="AE71" s="400"/>
      <c r="AF71" s="400"/>
      <c r="AG71" s="400"/>
      <c r="AH71" s="400"/>
      <c r="AI71" s="400"/>
      <c r="AJ71" s="400"/>
      <c r="AK71" s="400"/>
      <c r="AL71" s="400"/>
      <c r="AM71" s="400"/>
      <c r="AN71" s="400"/>
      <c r="AO71" s="400"/>
      <c r="AP71" s="400"/>
      <c r="AQ71" s="400"/>
      <c r="AR71" s="400"/>
      <c r="AS71" s="400"/>
      <c r="AT71" s="400"/>
      <c r="AU71" s="400"/>
      <c r="AV71" s="400"/>
      <c r="AW71" s="400"/>
      <c r="AX71" s="400"/>
      <c r="AY71" s="400"/>
      <c r="AZ71" s="400"/>
      <c r="BA71" s="400"/>
      <c r="BB71" s="400"/>
      <c r="BC71" s="400"/>
      <c r="BD71" s="400"/>
      <c r="BE71" s="400"/>
      <c r="BF71" s="400"/>
      <c r="BG71" s="400"/>
      <c r="BH71" s="400"/>
      <c r="BI71" s="400"/>
      <c r="BJ71" s="400"/>
      <c r="BK71" s="400"/>
      <c r="BL71" s="400"/>
      <c r="BM71" s="400"/>
      <c r="BN71" s="400"/>
      <c r="BO71" s="400"/>
      <c r="BP71" s="400"/>
      <c r="BQ71" s="400"/>
      <c r="BR71" s="400"/>
      <c r="BS71" s="400"/>
      <c r="BT71" s="400"/>
      <c r="BU71" s="400"/>
      <c r="BV71" s="2"/>
      <c r="BW71" s="2"/>
      <c r="BX71" s="2"/>
      <c r="BY71" s="2"/>
      <c r="BZ71" s="2"/>
      <c r="CA71" s="2"/>
      <c r="CB71" s="2"/>
      <c r="CC71" s="2"/>
    </row>
    <row r="72" spans="1:81" ht="12.75" customHeight="1">
      <c r="A72" s="400"/>
      <c r="B72" s="400"/>
      <c r="C72" s="400"/>
      <c r="D72" s="400"/>
      <c r="E72" s="400"/>
      <c r="F72" s="400"/>
      <c r="G72" s="400"/>
      <c r="H72" s="400"/>
      <c r="I72" s="400"/>
      <c r="J72" s="400"/>
      <c r="K72" s="400"/>
      <c r="L72" s="400"/>
      <c r="M72" s="400"/>
      <c r="N72" s="400"/>
      <c r="O72" s="400"/>
      <c r="P72" s="400"/>
      <c r="Q72" s="400"/>
      <c r="R72" s="400"/>
      <c r="S72" s="400"/>
      <c r="T72" s="400"/>
      <c r="U72" s="400"/>
      <c r="V72" s="400"/>
      <c r="W72" s="400"/>
      <c r="X72" s="400"/>
      <c r="Y72" s="400"/>
      <c r="Z72" s="400"/>
      <c r="AA72" s="400"/>
      <c r="AB72" s="400"/>
      <c r="AC72" s="400"/>
      <c r="AD72" s="400"/>
      <c r="AE72" s="400"/>
      <c r="AF72" s="400"/>
      <c r="AG72" s="400"/>
      <c r="AH72" s="400"/>
      <c r="AI72" s="400"/>
      <c r="AJ72" s="400"/>
      <c r="AK72" s="400"/>
      <c r="AL72" s="400"/>
      <c r="AM72" s="400"/>
      <c r="AN72" s="400"/>
      <c r="AO72" s="400"/>
      <c r="AP72" s="400"/>
      <c r="AQ72" s="400"/>
      <c r="AR72" s="400"/>
      <c r="AS72" s="400"/>
      <c r="AT72" s="400"/>
      <c r="AU72" s="400"/>
      <c r="AV72" s="400"/>
      <c r="AW72" s="400"/>
      <c r="AX72" s="400"/>
      <c r="AY72" s="400"/>
      <c r="AZ72" s="400"/>
      <c r="BA72" s="400"/>
      <c r="BB72" s="400"/>
      <c r="BC72" s="400"/>
      <c r="BD72" s="400"/>
      <c r="BE72" s="400"/>
      <c r="BF72" s="400"/>
      <c r="BG72" s="400"/>
      <c r="BH72" s="400"/>
      <c r="BI72" s="400"/>
      <c r="BJ72" s="400"/>
      <c r="BK72" s="400"/>
      <c r="BL72" s="400"/>
      <c r="BM72" s="400"/>
      <c r="BN72" s="400"/>
      <c r="BO72" s="400"/>
      <c r="BP72" s="400"/>
      <c r="BQ72" s="400"/>
      <c r="BR72" s="400"/>
      <c r="BS72" s="400"/>
      <c r="BT72" s="400"/>
      <c r="BU72" s="400"/>
      <c r="BV72" s="2"/>
      <c r="BW72" s="2"/>
      <c r="BX72" s="2"/>
      <c r="BY72" s="2"/>
      <c r="BZ72" s="2"/>
      <c r="CA72" s="2"/>
      <c r="CB72" s="2"/>
      <c r="CC72" s="2"/>
    </row>
    <row r="73" spans="1:81" ht="12.75" customHeight="1">
      <c r="A73" s="400"/>
      <c r="B73" s="400"/>
      <c r="C73" s="400"/>
      <c r="D73" s="400"/>
      <c r="E73" s="400"/>
      <c r="F73" s="400"/>
      <c r="G73" s="400"/>
      <c r="H73" s="400"/>
      <c r="I73" s="400"/>
      <c r="J73" s="400"/>
      <c r="K73" s="400"/>
      <c r="L73" s="400"/>
      <c r="M73" s="400"/>
      <c r="N73" s="400"/>
      <c r="O73" s="400"/>
      <c r="P73" s="400"/>
      <c r="Q73" s="400"/>
      <c r="R73" s="400"/>
      <c r="S73" s="400"/>
      <c r="T73" s="400"/>
      <c r="U73" s="400"/>
      <c r="V73" s="400"/>
      <c r="W73" s="400"/>
      <c r="X73" s="400"/>
      <c r="Y73" s="400"/>
      <c r="Z73" s="400"/>
      <c r="AA73" s="400"/>
      <c r="AB73" s="400"/>
      <c r="AC73" s="400"/>
      <c r="AD73" s="400"/>
      <c r="AE73" s="400"/>
      <c r="AF73" s="400"/>
      <c r="AG73" s="400"/>
      <c r="AH73" s="400"/>
      <c r="AI73" s="400"/>
      <c r="AJ73" s="400"/>
      <c r="AK73" s="400"/>
      <c r="AL73" s="400"/>
      <c r="AM73" s="400"/>
      <c r="AN73" s="400"/>
      <c r="AO73" s="400"/>
      <c r="AP73" s="400"/>
      <c r="AQ73" s="400"/>
      <c r="AR73" s="400"/>
      <c r="AS73" s="400"/>
      <c r="AT73" s="400"/>
      <c r="AU73" s="400"/>
      <c r="AV73" s="400"/>
      <c r="AW73" s="400"/>
      <c r="AX73" s="400"/>
      <c r="AY73" s="400"/>
      <c r="AZ73" s="400"/>
      <c r="BA73" s="400"/>
      <c r="BB73" s="400"/>
      <c r="BC73" s="400"/>
      <c r="BD73" s="400"/>
      <c r="BE73" s="400"/>
      <c r="BF73" s="400"/>
      <c r="BG73" s="400"/>
      <c r="BH73" s="400"/>
      <c r="BI73" s="400"/>
      <c r="BJ73" s="400"/>
      <c r="BK73" s="400"/>
      <c r="BL73" s="400"/>
      <c r="BM73" s="400"/>
      <c r="BN73" s="400"/>
      <c r="BO73" s="400"/>
      <c r="BP73" s="400"/>
      <c r="BQ73" s="400"/>
      <c r="BR73" s="400"/>
      <c r="BS73" s="400"/>
      <c r="BT73" s="400"/>
      <c r="BU73" s="400"/>
      <c r="BV73" s="2"/>
      <c r="BW73" s="2"/>
      <c r="BX73" s="2"/>
      <c r="BY73" s="2"/>
      <c r="BZ73" s="2"/>
      <c r="CA73" s="2"/>
      <c r="CB73" s="2"/>
      <c r="CC73" s="2"/>
    </row>
    <row r="74" spans="1:81" ht="12.75" customHeight="1">
      <c r="A74" s="400"/>
      <c r="B74" s="400"/>
      <c r="C74" s="400"/>
      <c r="D74" s="400"/>
      <c r="E74" s="400"/>
      <c r="F74" s="400"/>
      <c r="G74" s="400"/>
      <c r="H74" s="400"/>
      <c r="I74" s="400"/>
      <c r="J74" s="400"/>
      <c r="K74" s="400"/>
      <c r="L74" s="400"/>
      <c r="M74" s="400"/>
      <c r="N74" s="400"/>
      <c r="O74" s="400"/>
      <c r="P74" s="400"/>
      <c r="Q74" s="400"/>
      <c r="R74" s="400"/>
      <c r="S74" s="400"/>
      <c r="T74" s="400"/>
      <c r="U74" s="400"/>
      <c r="V74" s="400"/>
      <c r="W74" s="400"/>
      <c r="X74" s="400"/>
      <c r="Y74" s="400"/>
      <c r="Z74" s="400"/>
      <c r="AA74" s="400"/>
      <c r="AB74" s="400"/>
      <c r="AC74" s="400"/>
      <c r="AD74" s="400"/>
      <c r="AE74" s="400"/>
      <c r="AF74" s="400"/>
      <c r="AG74" s="400"/>
      <c r="AH74" s="400"/>
      <c r="AI74" s="400"/>
      <c r="AJ74" s="400"/>
      <c r="AK74" s="400"/>
      <c r="AL74" s="400"/>
      <c r="AM74" s="400"/>
      <c r="AN74" s="400"/>
      <c r="AO74" s="400"/>
      <c r="AP74" s="400"/>
      <c r="AQ74" s="400"/>
      <c r="AR74" s="400"/>
      <c r="AS74" s="400"/>
      <c r="AT74" s="400"/>
      <c r="AU74" s="400"/>
      <c r="AV74" s="400"/>
      <c r="AW74" s="400"/>
      <c r="AX74" s="400"/>
      <c r="AY74" s="400"/>
      <c r="AZ74" s="400"/>
      <c r="BA74" s="400"/>
      <c r="BB74" s="400"/>
      <c r="BC74" s="400"/>
      <c r="BD74" s="400"/>
      <c r="BE74" s="400"/>
      <c r="BF74" s="400"/>
      <c r="BG74" s="400"/>
      <c r="BH74" s="400"/>
      <c r="BI74" s="400"/>
      <c r="BJ74" s="400"/>
      <c r="BK74" s="400"/>
      <c r="BL74" s="400"/>
      <c r="BM74" s="400"/>
      <c r="BN74" s="400"/>
      <c r="BO74" s="400"/>
      <c r="BP74" s="400"/>
      <c r="BQ74" s="400"/>
      <c r="BR74" s="400"/>
      <c r="BS74" s="400"/>
      <c r="BT74" s="400"/>
      <c r="BU74" s="400"/>
      <c r="BV74" s="2"/>
      <c r="BW74" s="2"/>
      <c r="BX74" s="2"/>
      <c r="BY74" s="2"/>
      <c r="BZ74" s="2"/>
      <c r="CA74" s="2"/>
      <c r="CB74" s="2"/>
      <c r="CC74" s="2"/>
    </row>
    <row r="75" spans="1:81" ht="12.75" customHeight="1">
      <c r="A75" s="400"/>
      <c r="B75" s="400"/>
      <c r="C75" s="400"/>
      <c r="D75" s="400"/>
      <c r="E75" s="400"/>
      <c r="F75" s="400"/>
      <c r="G75" s="400"/>
      <c r="H75" s="400"/>
      <c r="I75" s="400"/>
      <c r="J75" s="400"/>
      <c r="K75" s="400"/>
      <c r="L75" s="400"/>
      <c r="M75" s="400"/>
      <c r="N75" s="400"/>
      <c r="O75" s="400"/>
      <c r="P75" s="400"/>
      <c r="Q75" s="400"/>
      <c r="R75" s="400"/>
      <c r="S75" s="400"/>
      <c r="T75" s="400"/>
      <c r="U75" s="400"/>
      <c r="V75" s="400"/>
      <c r="W75" s="400"/>
      <c r="X75" s="400"/>
      <c r="Y75" s="400"/>
      <c r="Z75" s="400"/>
      <c r="AA75" s="400"/>
      <c r="AB75" s="400"/>
      <c r="AC75" s="400"/>
      <c r="AD75" s="400"/>
      <c r="AE75" s="400"/>
      <c r="AF75" s="400"/>
      <c r="AG75" s="400"/>
      <c r="AH75" s="400"/>
      <c r="AI75" s="400"/>
      <c r="AJ75" s="400"/>
      <c r="AK75" s="400"/>
      <c r="AL75" s="400"/>
      <c r="AM75" s="400"/>
      <c r="AN75" s="400"/>
      <c r="AO75" s="400"/>
      <c r="AP75" s="400"/>
      <c r="AQ75" s="400"/>
      <c r="AR75" s="400"/>
      <c r="AS75" s="400"/>
      <c r="AT75" s="400"/>
      <c r="AU75" s="400"/>
      <c r="AV75" s="400"/>
      <c r="AW75" s="400"/>
      <c r="AX75" s="400"/>
      <c r="AY75" s="400"/>
      <c r="AZ75" s="400"/>
      <c r="BA75" s="400"/>
      <c r="BB75" s="400"/>
      <c r="BC75" s="400"/>
      <c r="BD75" s="400"/>
      <c r="BE75" s="400"/>
      <c r="BF75" s="400"/>
      <c r="BG75" s="400"/>
      <c r="BH75" s="400"/>
      <c r="BI75" s="400"/>
      <c r="BJ75" s="400"/>
      <c r="BK75" s="400"/>
      <c r="BL75" s="400"/>
      <c r="BM75" s="400"/>
      <c r="BN75" s="400"/>
      <c r="BO75" s="400"/>
      <c r="BP75" s="400"/>
      <c r="BQ75" s="400"/>
      <c r="BR75" s="400"/>
      <c r="BS75" s="400"/>
      <c r="BT75" s="400"/>
      <c r="BU75" s="400"/>
      <c r="BV75" s="2"/>
      <c r="BW75" s="2"/>
      <c r="BX75" s="2"/>
      <c r="BY75" s="2"/>
      <c r="BZ75" s="2"/>
      <c r="CA75" s="2"/>
      <c r="CB75" s="2"/>
      <c r="CC75" s="2"/>
    </row>
    <row r="76" spans="1:81" ht="12.75" customHeight="1">
      <c r="A76" s="400"/>
      <c r="B76" s="400"/>
      <c r="C76" s="400"/>
      <c r="D76" s="400"/>
      <c r="E76" s="400"/>
      <c r="F76" s="400"/>
      <c r="G76" s="400"/>
      <c r="H76" s="400"/>
      <c r="I76" s="400"/>
      <c r="J76" s="400"/>
      <c r="K76" s="400"/>
      <c r="L76" s="400"/>
      <c r="M76" s="400"/>
      <c r="N76" s="400"/>
      <c r="O76" s="400"/>
      <c r="P76" s="400"/>
      <c r="Q76" s="400"/>
      <c r="R76" s="400"/>
      <c r="S76" s="400"/>
      <c r="T76" s="400"/>
      <c r="U76" s="400"/>
      <c r="V76" s="400"/>
      <c r="W76" s="400"/>
      <c r="X76" s="400"/>
      <c r="Y76" s="400"/>
      <c r="Z76" s="400"/>
      <c r="AA76" s="400"/>
      <c r="AB76" s="400"/>
      <c r="AC76" s="400"/>
      <c r="AD76" s="400"/>
      <c r="AE76" s="400"/>
      <c r="AF76" s="400"/>
      <c r="AG76" s="400"/>
      <c r="AH76" s="400"/>
      <c r="AI76" s="400"/>
      <c r="AJ76" s="400"/>
      <c r="AK76" s="400"/>
      <c r="AL76" s="400"/>
      <c r="AM76" s="400"/>
      <c r="AN76" s="400"/>
      <c r="AO76" s="400"/>
      <c r="AP76" s="400"/>
      <c r="AQ76" s="400"/>
      <c r="AR76" s="400"/>
      <c r="AS76" s="400"/>
      <c r="AT76" s="400"/>
      <c r="AU76" s="400"/>
      <c r="AV76" s="400"/>
      <c r="AW76" s="400"/>
      <c r="AX76" s="400"/>
      <c r="AY76" s="400"/>
      <c r="AZ76" s="400"/>
      <c r="BA76" s="400"/>
      <c r="BB76" s="400"/>
      <c r="BC76" s="400"/>
      <c r="BD76" s="400"/>
      <c r="BE76" s="400"/>
      <c r="BF76" s="400"/>
      <c r="BG76" s="400"/>
      <c r="BH76" s="400"/>
      <c r="BI76" s="400"/>
      <c r="BJ76" s="400"/>
      <c r="BK76" s="400"/>
      <c r="BL76" s="400"/>
      <c r="BM76" s="400"/>
      <c r="BN76" s="400"/>
      <c r="BO76" s="400"/>
      <c r="BP76" s="400"/>
      <c r="BQ76" s="400"/>
      <c r="BR76" s="400"/>
      <c r="BS76" s="400"/>
      <c r="BT76" s="400"/>
      <c r="BU76" s="400"/>
      <c r="BV76" s="2"/>
      <c r="BW76" s="2"/>
      <c r="BX76" s="2"/>
      <c r="BY76" s="2"/>
      <c r="BZ76" s="2"/>
      <c r="CA76" s="2"/>
      <c r="CB76" s="2"/>
      <c r="CC76" s="2"/>
    </row>
    <row r="77" spans="1:81" ht="12.75" customHeight="1">
      <c r="A77" s="400"/>
      <c r="B77" s="400"/>
      <c r="C77" s="400"/>
      <c r="D77" s="400"/>
      <c r="E77" s="400"/>
      <c r="F77" s="400"/>
      <c r="G77" s="400"/>
      <c r="H77" s="400"/>
      <c r="I77" s="400"/>
      <c r="J77" s="400"/>
      <c r="K77" s="400"/>
      <c r="L77" s="400"/>
      <c r="M77" s="400"/>
      <c r="N77" s="400"/>
      <c r="O77" s="400"/>
      <c r="P77" s="400"/>
      <c r="Q77" s="400"/>
      <c r="R77" s="400"/>
      <c r="S77" s="400"/>
      <c r="T77" s="400"/>
      <c r="U77" s="400"/>
      <c r="V77" s="400"/>
      <c r="W77" s="400"/>
      <c r="X77" s="400"/>
      <c r="Y77" s="400"/>
      <c r="Z77" s="400"/>
      <c r="AA77" s="400"/>
      <c r="AB77" s="400"/>
      <c r="AC77" s="400"/>
      <c r="AD77" s="400"/>
      <c r="AE77" s="400"/>
      <c r="AF77" s="400"/>
      <c r="AG77" s="400"/>
      <c r="AH77" s="400"/>
      <c r="AI77" s="400"/>
      <c r="AJ77" s="400"/>
      <c r="AK77" s="400"/>
      <c r="AL77" s="400"/>
      <c r="AM77" s="400"/>
      <c r="AN77" s="400"/>
      <c r="AO77" s="400"/>
      <c r="AP77" s="400"/>
      <c r="AQ77" s="400"/>
      <c r="AR77" s="400"/>
      <c r="AS77" s="400"/>
      <c r="AT77" s="400"/>
      <c r="AU77" s="400"/>
      <c r="AV77" s="400"/>
      <c r="AW77" s="400"/>
      <c r="AX77" s="400"/>
      <c r="AY77" s="400"/>
      <c r="AZ77" s="400"/>
      <c r="BA77" s="400"/>
      <c r="BB77" s="400"/>
      <c r="BC77" s="400"/>
      <c r="BD77" s="400"/>
      <c r="BE77" s="400"/>
      <c r="BF77" s="400"/>
      <c r="BG77" s="400"/>
      <c r="BH77" s="400"/>
      <c r="BI77" s="400"/>
      <c r="BJ77" s="400"/>
      <c r="BK77" s="400"/>
      <c r="BL77" s="400"/>
      <c r="BM77" s="400"/>
      <c r="BN77" s="400"/>
      <c r="BO77" s="400"/>
      <c r="BP77" s="400"/>
      <c r="BQ77" s="400"/>
      <c r="BR77" s="400"/>
      <c r="BS77" s="400"/>
      <c r="BT77" s="400"/>
      <c r="BU77" s="400"/>
      <c r="BV77" s="2"/>
      <c r="BW77" s="2"/>
      <c r="BX77" s="2"/>
      <c r="BY77" s="2"/>
      <c r="BZ77" s="2"/>
      <c r="CA77" s="2"/>
      <c r="CB77" s="2"/>
      <c r="CC77" s="2"/>
    </row>
    <row r="78" spans="1:81" ht="12.75" customHeight="1">
      <c r="A78" s="400"/>
      <c r="B78" s="400"/>
      <c r="C78" s="400"/>
      <c r="D78" s="400"/>
      <c r="E78" s="400"/>
      <c r="F78" s="400"/>
      <c r="G78" s="400"/>
      <c r="H78" s="400"/>
      <c r="I78" s="400"/>
      <c r="J78" s="400"/>
      <c r="K78" s="400"/>
      <c r="L78" s="400"/>
      <c r="M78" s="400"/>
      <c r="N78" s="400"/>
      <c r="O78" s="400"/>
      <c r="P78" s="400"/>
      <c r="Q78" s="400"/>
      <c r="R78" s="400"/>
      <c r="S78" s="400"/>
      <c r="T78" s="400"/>
      <c r="U78" s="400"/>
      <c r="V78" s="400"/>
      <c r="W78" s="400"/>
      <c r="X78" s="400"/>
      <c r="Y78" s="400"/>
      <c r="Z78" s="400"/>
      <c r="AA78" s="400"/>
      <c r="AB78" s="400"/>
      <c r="AC78" s="400"/>
      <c r="AD78" s="400"/>
      <c r="AE78" s="400"/>
      <c r="AF78" s="400"/>
      <c r="AG78" s="400"/>
      <c r="AH78" s="400"/>
      <c r="AI78" s="400"/>
      <c r="AJ78" s="400"/>
      <c r="AK78" s="400"/>
      <c r="AL78" s="400"/>
      <c r="AM78" s="400"/>
      <c r="AN78" s="400"/>
      <c r="AO78" s="400"/>
      <c r="AP78" s="400"/>
      <c r="AQ78" s="400"/>
      <c r="AR78" s="400"/>
      <c r="AS78" s="400"/>
      <c r="AT78" s="400"/>
      <c r="AU78" s="400"/>
      <c r="AV78" s="400"/>
      <c r="AW78" s="400"/>
      <c r="AX78" s="400"/>
      <c r="AY78" s="400"/>
      <c r="AZ78" s="400"/>
      <c r="BA78" s="400"/>
      <c r="BB78" s="400"/>
      <c r="BC78" s="400"/>
      <c r="BD78" s="400"/>
      <c r="BE78" s="400"/>
      <c r="BF78" s="400"/>
      <c r="BG78" s="400"/>
      <c r="BH78" s="400"/>
      <c r="BI78" s="400"/>
      <c r="BJ78" s="400"/>
      <c r="BK78" s="400"/>
      <c r="BL78" s="400"/>
      <c r="BM78" s="400"/>
      <c r="BN78" s="400"/>
      <c r="BO78" s="400"/>
      <c r="BP78" s="400"/>
      <c r="BQ78" s="400"/>
      <c r="BR78" s="400"/>
      <c r="BS78" s="400"/>
      <c r="BT78" s="400"/>
      <c r="BU78" s="400"/>
      <c r="BV78" s="2"/>
      <c r="BW78" s="2"/>
      <c r="BX78" s="2"/>
      <c r="BY78" s="2"/>
      <c r="BZ78" s="2"/>
      <c r="CA78" s="2"/>
      <c r="CB78" s="2"/>
      <c r="CC78" s="2"/>
    </row>
    <row r="79" spans="1:81" ht="12.75" customHeight="1">
      <c r="A79" s="400"/>
      <c r="B79" s="400"/>
      <c r="C79" s="400"/>
      <c r="D79" s="400"/>
      <c r="E79" s="400"/>
      <c r="F79" s="400"/>
      <c r="G79" s="400"/>
      <c r="H79" s="400"/>
      <c r="I79" s="400"/>
      <c r="J79" s="400"/>
      <c r="K79" s="400"/>
      <c r="L79" s="400"/>
      <c r="M79" s="400"/>
      <c r="N79" s="400"/>
      <c r="O79" s="400"/>
      <c r="P79" s="400"/>
      <c r="Q79" s="400"/>
      <c r="R79" s="400"/>
      <c r="S79" s="400"/>
      <c r="T79" s="400"/>
      <c r="U79" s="400"/>
      <c r="V79" s="400"/>
      <c r="W79" s="400"/>
      <c r="X79" s="400"/>
      <c r="Y79" s="400"/>
      <c r="Z79" s="400"/>
      <c r="AA79" s="400"/>
      <c r="AB79" s="400"/>
      <c r="AC79" s="400"/>
      <c r="AD79" s="400"/>
      <c r="AE79" s="400"/>
      <c r="AF79" s="400"/>
      <c r="AG79" s="400"/>
      <c r="AH79" s="400"/>
      <c r="AI79" s="400"/>
      <c r="AJ79" s="400"/>
      <c r="AK79" s="400"/>
      <c r="AL79" s="400"/>
      <c r="AM79" s="400"/>
      <c r="AN79" s="400"/>
      <c r="AO79" s="400"/>
      <c r="AP79" s="400"/>
      <c r="AQ79" s="400"/>
      <c r="AR79" s="400"/>
      <c r="AS79" s="400"/>
      <c r="AT79" s="400"/>
      <c r="AU79" s="400"/>
      <c r="AV79" s="400"/>
      <c r="AW79" s="400"/>
      <c r="AX79" s="400"/>
      <c r="AY79" s="400"/>
      <c r="AZ79" s="400"/>
      <c r="BA79" s="400"/>
      <c r="BB79" s="400"/>
      <c r="BC79" s="400"/>
      <c r="BD79" s="400"/>
      <c r="BE79" s="400"/>
      <c r="BF79" s="400"/>
      <c r="BG79" s="400"/>
      <c r="BH79" s="400"/>
      <c r="BI79" s="400"/>
      <c r="BJ79" s="400"/>
      <c r="BK79" s="400"/>
      <c r="BL79" s="400"/>
      <c r="BM79" s="400"/>
      <c r="BN79" s="400"/>
      <c r="BO79" s="400"/>
      <c r="BP79" s="400"/>
      <c r="BQ79" s="400"/>
      <c r="BR79" s="400"/>
      <c r="BS79" s="400"/>
      <c r="BT79" s="400"/>
      <c r="BU79" s="400"/>
      <c r="BV79" s="2"/>
      <c r="BW79" s="2"/>
      <c r="BX79" s="2"/>
      <c r="BY79" s="2"/>
      <c r="BZ79" s="2"/>
      <c r="CA79" s="2"/>
      <c r="CB79" s="2"/>
      <c r="CC79" s="2"/>
    </row>
    <row r="80" spans="1:81" ht="12.75" customHeight="1">
      <c r="A80" s="400"/>
      <c r="B80" s="400"/>
      <c r="C80" s="400"/>
      <c r="D80" s="400"/>
      <c r="E80" s="400"/>
      <c r="F80" s="400"/>
      <c r="G80" s="400"/>
      <c r="H80" s="400"/>
      <c r="I80" s="400"/>
      <c r="J80" s="400"/>
      <c r="K80" s="400"/>
      <c r="L80" s="400"/>
      <c r="M80" s="400"/>
      <c r="N80" s="400"/>
      <c r="O80" s="400"/>
      <c r="P80" s="400"/>
      <c r="Q80" s="400"/>
      <c r="R80" s="400"/>
      <c r="S80" s="400"/>
      <c r="T80" s="400"/>
      <c r="U80" s="400"/>
      <c r="V80" s="400"/>
      <c r="W80" s="400"/>
      <c r="X80" s="400"/>
      <c r="Y80" s="400"/>
      <c r="Z80" s="400"/>
      <c r="AA80" s="400"/>
      <c r="AB80" s="400"/>
      <c r="AC80" s="400"/>
      <c r="AD80" s="400"/>
      <c r="AE80" s="400"/>
      <c r="AF80" s="400"/>
      <c r="AG80" s="400"/>
      <c r="AH80" s="400"/>
      <c r="AI80" s="400"/>
      <c r="AJ80" s="400"/>
      <c r="AK80" s="400"/>
      <c r="AL80" s="400"/>
      <c r="AM80" s="400"/>
      <c r="AN80" s="400"/>
      <c r="AO80" s="400"/>
      <c r="AP80" s="400"/>
      <c r="AQ80" s="400"/>
      <c r="AR80" s="400"/>
      <c r="AS80" s="400"/>
      <c r="AT80" s="400"/>
      <c r="AU80" s="400"/>
      <c r="AV80" s="400"/>
      <c r="AW80" s="400"/>
      <c r="AX80" s="400"/>
      <c r="AY80" s="400"/>
      <c r="AZ80" s="400"/>
      <c r="BA80" s="400"/>
      <c r="BB80" s="400"/>
      <c r="BC80" s="400"/>
      <c r="BD80" s="400"/>
      <c r="BE80" s="400"/>
      <c r="BF80" s="400"/>
      <c r="BG80" s="400"/>
      <c r="BH80" s="400"/>
      <c r="BI80" s="400"/>
      <c r="BJ80" s="400"/>
      <c r="BK80" s="400"/>
      <c r="BL80" s="400"/>
      <c r="BM80" s="400"/>
      <c r="BN80" s="400"/>
      <c r="BO80" s="400"/>
      <c r="BP80" s="400"/>
      <c r="BQ80" s="400"/>
      <c r="BR80" s="400"/>
      <c r="BS80" s="400"/>
      <c r="BT80" s="400"/>
      <c r="BU80" s="400"/>
      <c r="BV80" s="2"/>
      <c r="BW80" s="2"/>
      <c r="BX80" s="2"/>
      <c r="BY80" s="2"/>
      <c r="BZ80" s="2"/>
      <c r="CA80" s="2"/>
      <c r="CB80" s="2"/>
      <c r="CC80" s="2"/>
    </row>
    <row r="81" spans="1:81" ht="12.75" customHeight="1">
      <c r="A81" s="400"/>
      <c r="B81" s="400"/>
      <c r="C81" s="400"/>
      <c r="D81" s="400"/>
      <c r="E81" s="400"/>
      <c r="F81" s="400"/>
      <c r="G81" s="400"/>
      <c r="H81" s="400"/>
      <c r="I81" s="400"/>
      <c r="J81" s="400"/>
      <c r="K81" s="400"/>
      <c r="L81" s="400"/>
      <c r="M81" s="400"/>
      <c r="N81" s="400"/>
      <c r="O81" s="400"/>
      <c r="P81" s="400"/>
      <c r="Q81" s="400"/>
      <c r="R81" s="400"/>
      <c r="S81" s="400"/>
      <c r="T81" s="400"/>
      <c r="U81" s="400"/>
      <c r="V81" s="400"/>
      <c r="W81" s="400"/>
      <c r="X81" s="400"/>
      <c r="Y81" s="400"/>
      <c r="Z81" s="400"/>
      <c r="AA81" s="400"/>
      <c r="AB81" s="400"/>
      <c r="AC81" s="400"/>
      <c r="AD81" s="400"/>
      <c r="AE81" s="400"/>
      <c r="AF81" s="400"/>
      <c r="AG81" s="400"/>
      <c r="AH81" s="400"/>
      <c r="AI81" s="400"/>
      <c r="AJ81" s="400"/>
      <c r="AK81" s="400"/>
      <c r="AL81" s="400"/>
      <c r="AM81" s="400"/>
      <c r="AN81" s="400"/>
      <c r="AO81" s="400"/>
      <c r="AP81" s="400"/>
      <c r="AQ81" s="400"/>
      <c r="AR81" s="400"/>
      <c r="AS81" s="400"/>
      <c r="AT81" s="400"/>
      <c r="AU81" s="400"/>
      <c r="AV81" s="400"/>
      <c r="AW81" s="400"/>
      <c r="AX81" s="400"/>
      <c r="AY81" s="400"/>
      <c r="AZ81" s="400"/>
      <c r="BA81" s="400"/>
      <c r="BB81" s="400"/>
      <c r="BC81" s="400"/>
      <c r="BD81" s="400"/>
      <c r="BE81" s="400"/>
      <c r="BF81" s="400"/>
      <c r="BG81" s="400"/>
      <c r="BH81" s="400"/>
      <c r="BI81" s="400"/>
      <c r="BJ81" s="400"/>
      <c r="BK81" s="400"/>
      <c r="BL81" s="400"/>
      <c r="BM81" s="400"/>
      <c r="BN81" s="400"/>
      <c r="BO81" s="400"/>
      <c r="BP81" s="400"/>
      <c r="BQ81" s="400"/>
      <c r="BR81" s="400"/>
      <c r="BS81" s="400"/>
      <c r="BT81" s="400"/>
      <c r="BU81" s="400"/>
      <c r="BV81" s="2"/>
      <c r="BW81" s="2"/>
      <c r="BX81" s="2"/>
      <c r="BY81" s="2"/>
      <c r="BZ81" s="2"/>
      <c r="CA81" s="2"/>
      <c r="CB81" s="2"/>
      <c r="CC81" s="2"/>
    </row>
    <row r="82" spans="1:81" ht="12.75" customHeight="1">
      <c r="A82" s="400"/>
      <c r="B82" s="400"/>
      <c r="C82" s="400"/>
      <c r="D82" s="400"/>
      <c r="E82" s="400"/>
      <c r="F82" s="400"/>
      <c r="G82" s="400"/>
      <c r="H82" s="400"/>
      <c r="I82" s="400"/>
      <c r="J82" s="400"/>
      <c r="K82" s="400"/>
      <c r="L82" s="400"/>
      <c r="M82" s="400"/>
      <c r="N82" s="400"/>
      <c r="O82" s="400"/>
      <c r="P82" s="400"/>
      <c r="Q82" s="400"/>
      <c r="R82" s="400"/>
      <c r="S82" s="400"/>
      <c r="T82" s="400"/>
      <c r="U82" s="400"/>
      <c r="V82" s="400"/>
      <c r="W82" s="400"/>
      <c r="X82" s="400"/>
      <c r="Y82" s="400"/>
      <c r="Z82" s="400"/>
      <c r="AA82" s="400"/>
      <c r="AB82" s="400"/>
      <c r="AC82" s="400"/>
      <c r="AD82" s="400"/>
      <c r="AE82" s="400"/>
      <c r="AF82" s="400"/>
      <c r="AG82" s="400"/>
      <c r="AH82" s="400"/>
      <c r="AI82" s="400"/>
      <c r="AJ82" s="400"/>
      <c r="AK82" s="400"/>
      <c r="AL82" s="400"/>
      <c r="AM82" s="400"/>
      <c r="AN82" s="400"/>
      <c r="AO82" s="400"/>
      <c r="AP82" s="400"/>
      <c r="AQ82" s="400"/>
      <c r="AR82" s="400"/>
      <c r="AS82" s="400"/>
      <c r="AT82" s="400"/>
      <c r="AU82" s="400"/>
      <c r="AV82" s="400"/>
      <c r="AW82" s="400"/>
      <c r="AX82" s="400"/>
      <c r="AY82" s="400"/>
      <c r="AZ82" s="400"/>
      <c r="BA82" s="400"/>
      <c r="BB82" s="400"/>
      <c r="BC82" s="400"/>
      <c r="BD82" s="400"/>
      <c r="BE82" s="400"/>
      <c r="BF82" s="400"/>
      <c r="BG82" s="400"/>
      <c r="BH82" s="400"/>
      <c r="BI82" s="400"/>
      <c r="BJ82" s="400"/>
      <c r="BK82" s="400"/>
      <c r="BL82" s="400"/>
      <c r="BM82" s="400"/>
      <c r="BN82" s="400"/>
      <c r="BO82" s="400"/>
      <c r="BP82" s="400"/>
      <c r="BQ82" s="400"/>
      <c r="BR82" s="400"/>
      <c r="BS82" s="400"/>
      <c r="BT82" s="400"/>
      <c r="BU82" s="400"/>
      <c r="BV82" s="2"/>
      <c r="BW82" s="2"/>
      <c r="BX82" s="2"/>
      <c r="BY82" s="2"/>
      <c r="BZ82" s="2"/>
      <c r="CA82" s="2"/>
      <c r="CB82" s="2"/>
      <c r="CC82" s="2"/>
    </row>
    <row r="83" spans="1:81" ht="12.75" customHeight="1">
      <c r="A83" s="400"/>
      <c r="B83" s="400"/>
      <c r="C83" s="400"/>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0"/>
      <c r="AQ83" s="400"/>
      <c r="AR83" s="400"/>
      <c r="AS83" s="400"/>
      <c r="AT83" s="400"/>
      <c r="AU83" s="400"/>
      <c r="AV83" s="400"/>
      <c r="AW83" s="400"/>
      <c r="AX83" s="400"/>
      <c r="AY83" s="400"/>
      <c r="AZ83" s="400"/>
      <c r="BA83" s="400"/>
      <c r="BB83" s="400"/>
      <c r="BC83" s="400"/>
      <c r="BD83" s="400"/>
      <c r="BE83" s="400"/>
      <c r="BF83" s="400"/>
      <c r="BG83" s="400"/>
      <c r="BH83" s="400"/>
      <c r="BI83" s="400"/>
      <c r="BJ83" s="400"/>
      <c r="BK83" s="400"/>
      <c r="BL83" s="400"/>
      <c r="BM83" s="400"/>
      <c r="BN83" s="400"/>
      <c r="BO83" s="400"/>
      <c r="BP83" s="400"/>
      <c r="BQ83" s="400"/>
      <c r="BR83" s="400"/>
      <c r="BS83" s="400"/>
      <c r="BT83" s="400"/>
      <c r="BU83" s="400"/>
      <c r="BV83" s="2"/>
      <c r="BW83" s="2"/>
      <c r="BX83" s="2"/>
      <c r="BY83" s="2"/>
      <c r="BZ83" s="2"/>
      <c r="CA83" s="2"/>
      <c r="CB83" s="2"/>
      <c r="CC83" s="2"/>
    </row>
    <row r="84" spans="1:81" ht="12.75" customHeight="1">
      <c r="A84" s="400"/>
      <c r="B84" s="400"/>
      <c r="C84" s="400"/>
      <c r="D84" s="400"/>
      <c r="E84" s="400"/>
      <c r="F84" s="400"/>
      <c r="G84" s="400"/>
      <c r="H84" s="400"/>
      <c r="I84" s="400"/>
      <c r="J84" s="400"/>
      <c r="K84" s="400"/>
      <c r="L84" s="400"/>
      <c r="M84" s="400"/>
      <c r="N84" s="400"/>
      <c r="O84" s="400"/>
      <c r="P84" s="400"/>
      <c r="Q84" s="400"/>
      <c r="R84" s="400"/>
      <c r="S84" s="400"/>
      <c r="T84" s="400"/>
      <c r="U84" s="400"/>
      <c r="V84" s="400"/>
      <c r="W84" s="400"/>
      <c r="X84" s="400"/>
      <c r="Y84" s="400"/>
      <c r="Z84" s="400"/>
      <c r="AA84" s="400"/>
      <c r="AB84" s="400"/>
      <c r="AC84" s="400"/>
      <c r="AD84" s="400"/>
      <c r="AE84" s="400"/>
      <c r="AF84" s="400"/>
      <c r="AG84" s="400"/>
      <c r="AH84" s="400"/>
      <c r="AI84" s="400"/>
      <c r="AJ84" s="400"/>
      <c r="AK84" s="400"/>
      <c r="AL84" s="400"/>
      <c r="AM84" s="400"/>
      <c r="AN84" s="400"/>
      <c r="AO84" s="400"/>
      <c r="AP84" s="400"/>
      <c r="AQ84" s="400"/>
      <c r="AR84" s="400"/>
      <c r="AS84" s="400"/>
      <c r="AT84" s="400"/>
      <c r="AU84" s="400"/>
      <c r="AV84" s="400"/>
      <c r="AW84" s="400"/>
      <c r="AX84" s="400"/>
      <c r="AY84" s="400"/>
      <c r="AZ84" s="400"/>
      <c r="BA84" s="400"/>
      <c r="BB84" s="400"/>
      <c r="BC84" s="400"/>
      <c r="BD84" s="400"/>
      <c r="BE84" s="400"/>
      <c r="BF84" s="400"/>
      <c r="BG84" s="400"/>
      <c r="BH84" s="400"/>
      <c r="BI84" s="400"/>
      <c r="BJ84" s="400"/>
      <c r="BK84" s="400"/>
      <c r="BL84" s="400"/>
      <c r="BM84" s="400"/>
      <c r="BN84" s="400"/>
      <c r="BO84" s="400"/>
      <c r="BP84" s="400"/>
      <c r="BQ84" s="400"/>
      <c r="BR84" s="400"/>
      <c r="BS84" s="400"/>
      <c r="BT84" s="400"/>
      <c r="BU84" s="400"/>
      <c r="BV84" s="2"/>
      <c r="BW84" s="2"/>
      <c r="BX84" s="2"/>
      <c r="BY84" s="2"/>
      <c r="BZ84" s="2"/>
      <c r="CA84" s="2"/>
      <c r="CB84" s="2"/>
      <c r="CC84" s="2"/>
    </row>
    <row r="85" spans="1:81" ht="12.75" customHeight="1">
      <c r="A85" s="400"/>
      <c r="B85" s="400"/>
      <c r="C85" s="400"/>
      <c r="D85" s="400"/>
      <c r="E85" s="400"/>
      <c r="F85" s="400"/>
      <c r="G85" s="400"/>
      <c r="H85" s="400"/>
      <c r="I85" s="400"/>
      <c r="J85" s="400"/>
      <c r="K85" s="400"/>
      <c r="L85" s="400"/>
      <c r="M85" s="400"/>
      <c r="N85" s="400"/>
      <c r="O85" s="400"/>
      <c r="P85" s="400"/>
      <c r="Q85" s="400"/>
      <c r="R85" s="400"/>
      <c r="S85" s="400"/>
      <c r="T85" s="400"/>
      <c r="U85" s="400"/>
      <c r="V85" s="400"/>
      <c r="W85" s="400"/>
      <c r="X85" s="400"/>
      <c r="Y85" s="400"/>
      <c r="Z85" s="400"/>
      <c r="AA85" s="400"/>
      <c r="AB85" s="400"/>
      <c r="AC85" s="400"/>
      <c r="AD85" s="400"/>
      <c r="AE85" s="400"/>
      <c r="AF85" s="400"/>
      <c r="AG85" s="400"/>
      <c r="AH85" s="400"/>
      <c r="AI85" s="400"/>
      <c r="AJ85" s="400"/>
      <c r="AK85" s="400"/>
      <c r="AL85" s="400"/>
      <c r="AM85" s="400"/>
      <c r="AN85" s="400"/>
      <c r="AO85" s="400"/>
      <c r="AP85" s="400"/>
      <c r="AQ85" s="400"/>
      <c r="AR85" s="400"/>
      <c r="AS85" s="400"/>
      <c r="AT85" s="400"/>
      <c r="AU85" s="400"/>
      <c r="AV85" s="400"/>
      <c r="AW85" s="400"/>
      <c r="AX85" s="400"/>
      <c r="AY85" s="400"/>
      <c r="AZ85" s="400"/>
      <c r="BA85" s="400"/>
      <c r="BB85" s="400"/>
      <c r="BC85" s="400"/>
      <c r="BD85" s="400"/>
      <c r="BE85" s="400"/>
      <c r="BF85" s="400"/>
      <c r="BG85" s="400"/>
      <c r="BH85" s="400"/>
      <c r="BI85" s="400"/>
      <c r="BJ85" s="400"/>
      <c r="BK85" s="400"/>
      <c r="BL85" s="400"/>
      <c r="BM85" s="400"/>
      <c r="BN85" s="400"/>
      <c r="BO85" s="400"/>
      <c r="BP85" s="400"/>
      <c r="BQ85" s="400"/>
      <c r="BR85" s="400"/>
      <c r="BS85" s="400"/>
      <c r="BT85" s="400"/>
      <c r="BU85" s="400"/>
      <c r="BV85" s="2"/>
      <c r="BW85" s="2"/>
      <c r="BX85" s="2"/>
      <c r="BY85" s="2"/>
      <c r="BZ85" s="2"/>
      <c r="CA85" s="2"/>
      <c r="CB85" s="2"/>
      <c r="CC85" s="2"/>
    </row>
    <row r="86" spans="1:81" ht="12.75" customHeight="1">
      <c r="A86" s="400"/>
      <c r="B86" s="400"/>
      <c r="C86" s="400"/>
      <c r="D86" s="400"/>
      <c r="E86" s="400"/>
      <c r="F86" s="400"/>
      <c r="G86" s="400"/>
      <c r="H86" s="400"/>
      <c r="I86" s="400"/>
      <c r="J86" s="400"/>
      <c r="K86" s="400"/>
      <c r="L86" s="400"/>
      <c r="M86" s="400"/>
      <c r="N86" s="400"/>
      <c r="O86" s="400"/>
      <c r="P86" s="400"/>
      <c r="Q86" s="400"/>
      <c r="R86" s="400"/>
      <c r="S86" s="400"/>
      <c r="T86" s="400"/>
      <c r="U86" s="400"/>
      <c r="V86" s="400"/>
      <c r="W86" s="400"/>
      <c r="X86" s="400"/>
      <c r="Y86" s="400"/>
      <c r="Z86" s="400"/>
      <c r="AA86" s="400"/>
      <c r="AB86" s="400"/>
      <c r="AC86" s="400"/>
      <c r="AD86" s="400"/>
      <c r="AE86" s="400"/>
      <c r="AF86" s="400"/>
      <c r="AG86" s="400"/>
      <c r="AH86" s="400"/>
      <c r="AI86" s="400"/>
      <c r="AJ86" s="400"/>
      <c r="AK86" s="400"/>
      <c r="AL86" s="400"/>
      <c r="AM86" s="400"/>
      <c r="AN86" s="400"/>
      <c r="AO86" s="400"/>
      <c r="AP86" s="400"/>
      <c r="AQ86" s="400"/>
      <c r="AR86" s="400"/>
      <c r="AS86" s="400"/>
      <c r="AT86" s="400"/>
      <c r="AU86" s="400"/>
      <c r="AV86" s="400"/>
      <c r="AW86" s="400"/>
      <c r="AX86" s="400"/>
      <c r="AY86" s="400"/>
      <c r="AZ86" s="400"/>
      <c r="BA86" s="400"/>
      <c r="BB86" s="400"/>
      <c r="BC86" s="400"/>
      <c r="BD86" s="400"/>
      <c r="BE86" s="400"/>
      <c r="BF86" s="400"/>
      <c r="BG86" s="400"/>
      <c r="BH86" s="400"/>
      <c r="BI86" s="400"/>
      <c r="BJ86" s="400"/>
      <c r="BK86" s="400"/>
      <c r="BL86" s="400"/>
      <c r="BM86" s="400"/>
      <c r="BN86" s="400"/>
      <c r="BO86" s="400"/>
      <c r="BP86" s="400"/>
      <c r="BQ86" s="400"/>
      <c r="BR86" s="400"/>
      <c r="BS86" s="400"/>
      <c r="BT86" s="400"/>
      <c r="BU86" s="400"/>
      <c r="BV86" s="2"/>
      <c r="BW86" s="2"/>
      <c r="BX86" s="2"/>
      <c r="BY86" s="2"/>
      <c r="BZ86" s="2"/>
      <c r="CA86" s="2"/>
      <c r="CB86" s="2"/>
      <c r="CC86" s="2"/>
    </row>
    <row r="87" spans="1:81" ht="12.75" customHeight="1">
      <c r="A87" s="400"/>
      <c r="B87" s="400"/>
      <c r="C87" s="400"/>
      <c r="D87" s="400"/>
      <c r="E87" s="400"/>
      <c r="F87" s="400"/>
      <c r="G87" s="400"/>
      <c r="H87" s="400"/>
      <c r="I87" s="400"/>
      <c r="J87" s="400"/>
      <c r="K87" s="400"/>
      <c r="L87" s="400"/>
      <c r="M87" s="400"/>
      <c r="N87" s="400"/>
      <c r="O87" s="400"/>
      <c r="P87" s="400"/>
      <c r="Q87" s="400"/>
      <c r="R87" s="400"/>
      <c r="S87" s="400"/>
      <c r="T87" s="400"/>
      <c r="U87" s="400"/>
      <c r="V87" s="400"/>
      <c r="W87" s="400"/>
      <c r="X87" s="400"/>
      <c r="Y87" s="400"/>
      <c r="Z87" s="400"/>
      <c r="AA87" s="400"/>
      <c r="AB87" s="400"/>
      <c r="AC87" s="400"/>
      <c r="AD87" s="400"/>
      <c r="AE87" s="400"/>
      <c r="AF87" s="400"/>
      <c r="AG87" s="400"/>
      <c r="AH87" s="400"/>
      <c r="AI87" s="400"/>
      <c r="AJ87" s="400"/>
      <c r="AK87" s="400"/>
      <c r="AL87" s="400"/>
      <c r="AM87" s="400"/>
      <c r="AN87" s="400"/>
      <c r="AO87" s="400"/>
      <c r="AP87" s="400"/>
      <c r="AQ87" s="400"/>
      <c r="AR87" s="400"/>
      <c r="AS87" s="400"/>
      <c r="AT87" s="400"/>
      <c r="AU87" s="400"/>
      <c r="AV87" s="400"/>
      <c r="AW87" s="400"/>
      <c r="AX87" s="400"/>
      <c r="AY87" s="400"/>
      <c r="AZ87" s="400"/>
      <c r="BA87" s="400"/>
      <c r="BB87" s="400"/>
      <c r="BC87" s="400"/>
      <c r="BD87" s="400"/>
      <c r="BE87" s="400"/>
      <c r="BF87" s="400"/>
      <c r="BG87" s="400"/>
      <c r="BH87" s="400"/>
      <c r="BI87" s="400"/>
      <c r="BJ87" s="400"/>
      <c r="BK87" s="400"/>
      <c r="BL87" s="400"/>
      <c r="BM87" s="400"/>
      <c r="BN87" s="400"/>
      <c r="BO87" s="400"/>
      <c r="BP87" s="400"/>
      <c r="BQ87" s="400"/>
      <c r="BR87" s="400"/>
      <c r="BS87" s="400"/>
      <c r="BT87" s="400"/>
      <c r="BU87" s="400"/>
      <c r="BV87" s="2"/>
      <c r="BW87" s="2"/>
      <c r="BX87" s="2"/>
      <c r="BY87" s="2"/>
      <c r="BZ87" s="2"/>
      <c r="CA87" s="2"/>
      <c r="CB87" s="2"/>
      <c r="CC87" s="2"/>
    </row>
    <row r="88" spans="1:81" ht="12.75" customHeight="1">
      <c r="A88" s="400"/>
      <c r="B88" s="400"/>
      <c r="C88" s="400"/>
      <c r="D88" s="400"/>
      <c r="E88" s="400"/>
      <c r="F88" s="400"/>
      <c r="G88" s="400"/>
      <c r="H88" s="400"/>
      <c r="I88" s="400"/>
      <c r="J88" s="400"/>
      <c r="K88" s="400"/>
      <c r="L88" s="400"/>
      <c r="M88" s="400"/>
      <c r="N88" s="400"/>
      <c r="O88" s="400"/>
      <c r="P88" s="400"/>
      <c r="Q88" s="400"/>
      <c r="R88" s="400"/>
      <c r="S88" s="400"/>
      <c r="T88" s="400"/>
      <c r="U88" s="400"/>
      <c r="V88" s="400"/>
      <c r="W88" s="400"/>
      <c r="X88" s="400"/>
      <c r="Y88" s="400"/>
      <c r="Z88" s="400"/>
      <c r="AA88" s="400"/>
      <c r="AB88" s="400"/>
      <c r="AC88" s="400"/>
      <c r="AD88" s="400"/>
      <c r="AE88" s="400"/>
      <c r="AF88" s="400"/>
      <c r="AG88" s="400"/>
      <c r="AH88" s="400"/>
      <c r="AI88" s="400"/>
      <c r="AJ88" s="400"/>
      <c r="AK88" s="400"/>
      <c r="AL88" s="400"/>
      <c r="AM88" s="400"/>
      <c r="AN88" s="400"/>
      <c r="AO88" s="400"/>
      <c r="AP88" s="400"/>
      <c r="AQ88" s="400"/>
      <c r="AR88" s="400"/>
      <c r="AS88" s="400"/>
      <c r="AT88" s="400"/>
      <c r="AU88" s="400"/>
      <c r="AV88" s="400"/>
      <c r="AW88" s="400"/>
      <c r="AX88" s="400"/>
      <c r="AY88" s="400"/>
      <c r="AZ88" s="400"/>
      <c r="BA88" s="400"/>
      <c r="BB88" s="400"/>
      <c r="BC88" s="400"/>
      <c r="BD88" s="400"/>
      <c r="BE88" s="400"/>
      <c r="BF88" s="400"/>
      <c r="BG88" s="400"/>
      <c r="BH88" s="400"/>
      <c r="BI88" s="400"/>
      <c r="BJ88" s="400"/>
      <c r="BK88" s="400"/>
      <c r="BL88" s="400"/>
      <c r="BM88" s="400"/>
      <c r="BN88" s="400"/>
      <c r="BO88" s="400"/>
      <c r="BP88" s="400"/>
      <c r="BQ88" s="400"/>
      <c r="BR88" s="400"/>
      <c r="BS88" s="400"/>
      <c r="BT88" s="400"/>
      <c r="BU88" s="400"/>
      <c r="BV88" s="2"/>
      <c r="BW88" s="2"/>
      <c r="BX88" s="2"/>
      <c r="BY88" s="2"/>
      <c r="BZ88" s="2"/>
      <c r="CA88" s="2"/>
      <c r="CB88" s="2"/>
      <c r="CC88" s="2"/>
    </row>
    <row r="89" spans="1:81" ht="12.75" customHeight="1">
      <c r="A89" s="400"/>
      <c r="B89" s="400"/>
      <c r="C89" s="400"/>
      <c r="D89" s="400"/>
      <c r="E89" s="400"/>
      <c r="F89" s="400"/>
      <c r="G89" s="400"/>
      <c r="H89" s="400"/>
      <c r="I89" s="400"/>
      <c r="J89" s="400"/>
      <c r="K89" s="400"/>
      <c r="L89" s="400"/>
      <c r="M89" s="400"/>
      <c r="N89" s="400"/>
      <c r="O89" s="400"/>
      <c r="P89" s="400"/>
      <c r="Q89" s="400"/>
      <c r="R89" s="400"/>
      <c r="S89" s="400"/>
      <c r="T89" s="400"/>
      <c r="U89" s="400"/>
      <c r="V89" s="400"/>
      <c r="W89" s="400"/>
      <c r="X89" s="400"/>
      <c r="Y89" s="400"/>
      <c r="Z89" s="400"/>
      <c r="AA89" s="400"/>
      <c r="AB89" s="400"/>
      <c r="AC89" s="400"/>
      <c r="AD89" s="400"/>
      <c r="AE89" s="400"/>
      <c r="AF89" s="400"/>
      <c r="AG89" s="400"/>
      <c r="AH89" s="400"/>
      <c r="AI89" s="400"/>
      <c r="AJ89" s="400"/>
      <c r="AK89" s="400"/>
      <c r="AL89" s="400"/>
      <c r="AM89" s="400"/>
      <c r="AN89" s="400"/>
      <c r="AO89" s="400"/>
      <c r="AP89" s="400"/>
      <c r="AQ89" s="400"/>
      <c r="AR89" s="400"/>
      <c r="AS89" s="400"/>
      <c r="AT89" s="400"/>
      <c r="AU89" s="400"/>
      <c r="AV89" s="400"/>
      <c r="AW89" s="400"/>
      <c r="AX89" s="400"/>
      <c r="AY89" s="400"/>
      <c r="AZ89" s="400"/>
      <c r="BA89" s="400"/>
      <c r="BB89" s="400"/>
      <c r="BC89" s="400"/>
      <c r="BD89" s="400"/>
      <c r="BE89" s="400"/>
      <c r="BF89" s="400"/>
      <c r="BG89" s="400"/>
      <c r="BH89" s="400"/>
      <c r="BI89" s="400"/>
      <c r="BJ89" s="400"/>
      <c r="BK89" s="400"/>
      <c r="BL89" s="400"/>
      <c r="BM89" s="400"/>
      <c r="BN89" s="400"/>
      <c r="BO89" s="400"/>
      <c r="BP89" s="400"/>
      <c r="BQ89" s="400"/>
      <c r="BR89" s="400"/>
      <c r="BS89" s="400"/>
      <c r="BT89" s="400"/>
      <c r="BU89" s="400"/>
      <c r="BV89" s="2"/>
      <c r="BW89" s="2"/>
      <c r="BX89" s="2"/>
      <c r="BY89" s="2"/>
      <c r="BZ89" s="2"/>
      <c r="CA89" s="2"/>
      <c r="CB89" s="2"/>
      <c r="CC89" s="2"/>
    </row>
    <row r="90" spans="1:81" ht="12.75" customHeight="1">
      <c r="A90" s="400"/>
      <c r="B90" s="400"/>
      <c r="C90" s="400"/>
      <c r="D90" s="400"/>
      <c r="E90" s="400"/>
      <c r="F90" s="400"/>
      <c r="G90" s="400"/>
      <c r="H90" s="400"/>
      <c r="I90" s="400"/>
      <c r="J90" s="400"/>
      <c r="K90" s="400"/>
      <c r="L90" s="400"/>
      <c r="M90" s="400"/>
      <c r="N90" s="400"/>
      <c r="O90" s="400"/>
      <c r="P90" s="400"/>
      <c r="Q90" s="400"/>
      <c r="R90" s="400"/>
      <c r="S90" s="400"/>
      <c r="T90" s="400"/>
      <c r="U90" s="400"/>
      <c r="V90" s="400"/>
      <c r="W90" s="400"/>
      <c r="X90" s="400"/>
      <c r="Y90" s="400"/>
      <c r="Z90" s="400"/>
      <c r="AA90" s="400"/>
      <c r="AB90" s="400"/>
      <c r="AC90" s="400"/>
      <c r="AD90" s="400"/>
      <c r="AE90" s="400"/>
      <c r="AF90" s="400"/>
      <c r="AG90" s="400"/>
      <c r="AH90" s="400"/>
      <c r="AI90" s="400"/>
      <c r="AJ90" s="400"/>
      <c r="AK90" s="400"/>
      <c r="AL90" s="400"/>
      <c r="AM90" s="400"/>
      <c r="AN90" s="400"/>
      <c r="AO90" s="400"/>
      <c r="AP90" s="400"/>
      <c r="AQ90" s="400"/>
      <c r="AR90" s="400"/>
      <c r="AS90" s="400"/>
      <c r="AT90" s="400"/>
      <c r="AU90" s="400"/>
      <c r="AV90" s="400"/>
      <c r="AW90" s="400"/>
      <c r="AX90" s="400"/>
      <c r="AY90" s="400"/>
      <c r="AZ90" s="400"/>
      <c r="BA90" s="400"/>
      <c r="BB90" s="400"/>
      <c r="BC90" s="400"/>
      <c r="BD90" s="400"/>
      <c r="BE90" s="400"/>
      <c r="BF90" s="400"/>
      <c r="BG90" s="400"/>
      <c r="BH90" s="400"/>
      <c r="BI90" s="400"/>
      <c r="BJ90" s="400"/>
      <c r="BK90" s="400"/>
      <c r="BL90" s="400"/>
      <c r="BM90" s="400"/>
      <c r="BN90" s="400"/>
      <c r="BO90" s="400"/>
      <c r="BP90" s="400"/>
      <c r="BQ90" s="400"/>
      <c r="BR90" s="400"/>
      <c r="BS90" s="400"/>
      <c r="BT90" s="400"/>
      <c r="BU90" s="400"/>
      <c r="BV90" s="2"/>
      <c r="BW90" s="2"/>
      <c r="BX90" s="2"/>
      <c r="BY90" s="2"/>
      <c r="BZ90" s="2"/>
      <c r="CA90" s="2"/>
      <c r="CB90" s="2"/>
      <c r="CC90" s="2"/>
    </row>
    <row r="91" spans="1:81" ht="12.75" customHeight="1">
      <c r="A91" s="400"/>
      <c r="B91" s="400"/>
      <c r="C91" s="400"/>
      <c r="D91" s="400"/>
      <c r="E91" s="400"/>
      <c r="F91" s="400"/>
      <c r="G91" s="400"/>
      <c r="H91" s="400"/>
      <c r="I91" s="400"/>
      <c r="J91" s="400"/>
      <c r="K91" s="400"/>
      <c r="L91" s="400"/>
      <c r="M91" s="400"/>
      <c r="N91" s="400"/>
      <c r="O91" s="400"/>
      <c r="P91" s="400"/>
      <c r="Q91" s="400"/>
      <c r="R91" s="400"/>
      <c r="S91" s="400"/>
      <c r="T91" s="400"/>
      <c r="U91" s="400"/>
      <c r="V91" s="400"/>
      <c r="W91" s="400"/>
      <c r="X91" s="400"/>
      <c r="Y91" s="400"/>
      <c r="Z91" s="400"/>
      <c r="AA91" s="400"/>
      <c r="AB91" s="400"/>
      <c r="AC91" s="400"/>
      <c r="AD91" s="400"/>
      <c r="AE91" s="400"/>
      <c r="AF91" s="400"/>
      <c r="AG91" s="400"/>
      <c r="AH91" s="400"/>
      <c r="AI91" s="400"/>
      <c r="AJ91" s="400"/>
      <c r="AK91" s="400"/>
      <c r="AL91" s="400"/>
      <c r="AM91" s="400"/>
      <c r="AN91" s="400"/>
      <c r="AO91" s="400"/>
      <c r="AP91" s="400"/>
      <c r="AQ91" s="400"/>
      <c r="AR91" s="400"/>
      <c r="AS91" s="400"/>
      <c r="AT91" s="400"/>
      <c r="AU91" s="400"/>
      <c r="AV91" s="400"/>
      <c r="AW91" s="400"/>
      <c r="AX91" s="400"/>
      <c r="AY91" s="400"/>
      <c r="AZ91" s="400"/>
      <c r="BA91" s="400"/>
      <c r="BB91" s="400"/>
      <c r="BC91" s="400"/>
      <c r="BD91" s="400"/>
      <c r="BE91" s="400"/>
      <c r="BF91" s="400"/>
      <c r="BG91" s="400"/>
      <c r="BH91" s="400"/>
      <c r="BI91" s="400"/>
      <c r="BJ91" s="400"/>
      <c r="BK91" s="400"/>
      <c r="BL91" s="400"/>
      <c r="BM91" s="400"/>
      <c r="BN91" s="400"/>
      <c r="BO91" s="400"/>
      <c r="BP91" s="400"/>
      <c r="BQ91" s="400"/>
      <c r="BR91" s="400"/>
      <c r="BS91" s="400"/>
      <c r="BT91" s="400"/>
      <c r="BU91" s="400"/>
      <c r="BV91" s="2"/>
      <c r="BW91" s="2"/>
      <c r="BX91" s="2"/>
      <c r="BY91" s="2"/>
      <c r="BZ91" s="2"/>
      <c r="CA91" s="2"/>
      <c r="CB91" s="2"/>
      <c r="CC91" s="2"/>
    </row>
    <row r="92" spans="1:81" ht="12.75" customHeight="1">
      <c r="A92" s="400"/>
      <c r="B92" s="400"/>
      <c r="C92" s="400"/>
      <c r="D92" s="400"/>
      <c r="E92" s="400"/>
      <c r="F92" s="400"/>
      <c r="G92" s="400"/>
      <c r="H92" s="400"/>
      <c r="I92" s="400"/>
      <c r="J92" s="400"/>
      <c r="K92" s="400"/>
      <c r="L92" s="400"/>
      <c r="M92" s="400"/>
      <c r="N92" s="400"/>
      <c r="O92" s="400"/>
      <c r="P92" s="400"/>
      <c r="Q92" s="400"/>
      <c r="R92" s="400"/>
      <c r="S92" s="400"/>
      <c r="T92" s="400"/>
      <c r="U92" s="400"/>
      <c r="V92" s="400"/>
      <c r="W92" s="400"/>
      <c r="X92" s="400"/>
      <c r="Y92" s="400"/>
      <c r="Z92" s="400"/>
      <c r="AA92" s="400"/>
      <c r="AB92" s="400"/>
      <c r="AC92" s="400"/>
      <c r="AD92" s="400"/>
      <c r="AE92" s="400"/>
      <c r="AF92" s="400"/>
      <c r="AG92" s="400"/>
      <c r="AH92" s="400"/>
      <c r="AI92" s="400"/>
      <c r="AJ92" s="400"/>
      <c r="AK92" s="400"/>
      <c r="AL92" s="400"/>
      <c r="AM92" s="400"/>
      <c r="AN92" s="400"/>
      <c r="AO92" s="400"/>
      <c r="AP92" s="400"/>
      <c r="AQ92" s="400"/>
      <c r="AR92" s="400"/>
      <c r="AS92" s="400"/>
      <c r="AT92" s="400"/>
      <c r="AU92" s="400"/>
      <c r="AV92" s="400"/>
      <c r="AW92" s="400"/>
      <c r="AX92" s="400"/>
      <c r="AY92" s="400"/>
      <c r="AZ92" s="400"/>
      <c r="BA92" s="400"/>
      <c r="BB92" s="400"/>
      <c r="BC92" s="400"/>
      <c r="BD92" s="400"/>
      <c r="BE92" s="400"/>
      <c r="BF92" s="400"/>
      <c r="BG92" s="400"/>
      <c r="BH92" s="400"/>
      <c r="BI92" s="400"/>
      <c r="BJ92" s="400"/>
      <c r="BK92" s="400"/>
      <c r="BL92" s="400"/>
      <c r="BM92" s="400"/>
      <c r="BN92" s="400"/>
      <c r="BO92" s="400"/>
      <c r="BP92" s="400"/>
      <c r="BQ92" s="400"/>
      <c r="BR92" s="400"/>
      <c r="BS92" s="400"/>
      <c r="BT92" s="400"/>
      <c r="BU92" s="400"/>
      <c r="BV92" s="2"/>
      <c r="BW92" s="2"/>
      <c r="BX92" s="2"/>
      <c r="BY92" s="2"/>
      <c r="BZ92" s="2"/>
      <c r="CA92" s="2"/>
      <c r="CB92" s="2"/>
      <c r="CC92" s="2"/>
    </row>
    <row r="93" spans="1:81" ht="12.75" customHeight="1">
      <c r="A93" s="400"/>
      <c r="B93" s="400"/>
      <c r="C93" s="400"/>
      <c r="D93" s="400"/>
      <c r="E93" s="400"/>
      <c r="F93" s="400"/>
      <c r="G93" s="400"/>
      <c r="H93" s="400"/>
      <c r="I93" s="400"/>
      <c r="J93" s="400"/>
      <c r="K93" s="400"/>
      <c r="L93" s="400"/>
      <c r="M93" s="400"/>
      <c r="N93" s="400"/>
      <c r="O93" s="400"/>
      <c r="P93" s="400"/>
      <c r="Q93" s="400"/>
      <c r="R93" s="400"/>
      <c r="S93" s="400"/>
      <c r="T93" s="400"/>
      <c r="U93" s="400"/>
      <c r="V93" s="400"/>
      <c r="W93" s="400"/>
      <c r="X93" s="400"/>
      <c r="Y93" s="400"/>
      <c r="Z93" s="400"/>
      <c r="AA93" s="400"/>
      <c r="AB93" s="400"/>
      <c r="AC93" s="400"/>
      <c r="AD93" s="400"/>
      <c r="AE93" s="400"/>
      <c r="AF93" s="400"/>
      <c r="AG93" s="400"/>
      <c r="AH93" s="400"/>
      <c r="AI93" s="400"/>
      <c r="AJ93" s="400"/>
      <c r="AK93" s="400"/>
      <c r="AL93" s="400"/>
      <c r="AM93" s="400"/>
      <c r="AN93" s="400"/>
      <c r="AO93" s="400"/>
      <c r="AP93" s="400"/>
      <c r="AQ93" s="400"/>
      <c r="AR93" s="400"/>
      <c r="AS93" s="400"/>
      <c r="AT93" s="400"/>
      <c r="AU93" s="400"/>
      <c r="AV93" s="400"/>
      <c r="AW93" s="400"/>
      <c r="AX93" s="400"/>
      <c r="AY93" s="400"/>
      <c r="AZ93" s="400"/>
      <c r="BA93" s="400"/>
      <c r="BB93" s="400"/>
      <c r="BC93" s="400"/>
      <c r="BD93" s="400"/>
      <c r="BE93" s="400"/>
      <c r="BF93" s="400"/>
      <c r="BG93" s="400"/>
      <c r="BH93" s="400"/>
      <c r="BI93" s="400"/>
      <c r="BJ93" s="400"/>
      <c r="BK93" s="400"/>
      <c r="BL93" s="400"/>
      <c r="BM93" s="400"/>
      <c r="BN93" s="400"/>
      <c r="BO93" s="400"/>
      <c r="BP93" s="400"/>
      <c r="BQ93" s="400"/>
      <c r="BR93" s="400"/>
      <c r="BS93" s="400"/>
      <c r="BT93" s="400"/>
      <c r="BU93" s="400"/>
      <c r="BV93" s="2"/>
      <c r="BW93" s="2"/>
      <c r="BX93" s="2"/>
      <c r="BY93" s="2"/>
      <c r="BZ93" s="2"/>
      <c r="CA93" s="2"/>
      <c r="CB93" s="2"/>
      <c r="CC93" s="2"/>
    </row>
    <row r="94" spans="1:81" ht="12.75" customHeight="1">
      <c r="A94" s="400"/>
      <c r="B94" s="400"/>
      <c r="C94" s="400"/>
      <c r="D94" s="400"/>
      <c r="E94" s="400"/>
      <c r="F94" s="400"/>
      <c r="G94" s="400"/>
      <c r="H94" s="400"/>
      <c r="I94" s="400"/>
      <c r="J94" s="400"/>
      <c r="K94" s="400"/>
      <c r="L94" s="400"/>
      <c r="M94" s="400"/>
      <c r="N94" s="400"/>
      <c r="O94" s="400"/>
      <c r="P94" s="400"/>
      <c r="Q94" s="400"/>
      <c r="R94" s="400"/>
      <c r="S94" s="400"/>
      <c r="T94" s="400"/>
      <c r="U94" s="400"/>
      <c r="V94" s="400"/>
      <c r="W94" s="400"/>
      <c r="X94" s="400"/>
      <c r="Y94" s="400"/>
      <c r="Z94" s="400"/>
      <c r="AA94" s="400"/>
      <c r="AB94" s="400"/>
      <c r="AC94" s="400"/>
      <c r="AD94" s="400"/>
      <c r="AE94" s="400"/>
      <c r="AF94" s="400"/>
      <c r="AG94" s="400"/>
      <c r="AH94" s="400"/>
      <c r="AI94" s="400"/>
      <c r="AJ94" s="400"/>
      <c r="AK94" s="400"/>
      <c r="AL94" s="400"/>
      <c r="AM94" s="400"/>
      <c r="AN94" s="400"/>
      <c r="AO94" s="400"/>
      <c r="AP94" s="400"/>
      <c r="AQ94" s="400"/>
      <c r="AR94" s="400"/>
      <c r="AS94" s="400"/>
      <c r="AT94" s="400"/>
      <c r="AU94" s="400"/>
      <c r="AV94" s="400"/>
      <c r="AW94" s="400"/>
      <c r="AX94" s="400"/>
      <c r="AY94" s="400"/>
      <c r="AZ94" s="400"/>
      <c r="BA94" s="400"/>
      <c r="BB94" s="400"/>
      <c r="BC94" s="400"/>
      <c r="BD94" s="400"/>
      <c r="BE94" s="400"/>
      <c r="BF94" s="400"/>
      <c r="BG94" s="400"/>
      <c r="BH94" s="400"/>
      <c r="BI94" s="400"/>
      <c r="BJ94" s="400"/>
      <c r="BK94" s="400"/>
      <c r="BL94" s="400"/>
      <c r="BM94" s="400"/>
      <c r="BN94" s="400"/>
      <c r="BO94" s="400"/>
      <c r="BP94" s="400"/>
      <c r="BQ94" s="400"/>
      <c r="BR94" s="400"/>
      <c r="BS94" s="400"/>
      <c r="BT94" s="400"/>
      <c r="BU94" s="400"/>
      <c r="BV94" s="2"/>
      <c r="BW94" s="2"/>
      <c r="BX94" s="2"/>
      <c r="BY94" s="2"/>
      <c r="BZ94" s="2"/>
      <c r="CA94" s="2"/>
      <c r="CB94" s="2"/>
      <c r="CC94" s="2"/>
    </row>
    <row r="95" spans="1:81" ht="12.75" customHeight="1">
      <c r="A95" s="400"/>
      <c r="B95" s="400"/>
      <c r="C95" s="400"/>
      <c r="D95" s="400"/>
      <c r="E95" s="400"/>
      <c r="F95" s="400"/>
      <c r="G95" s="400"/>
      <c r="H95" s="400"/>
      <c r="I95" s="400"/>
      <c r="J95" s="400"/>
      <c r="K95" s="400"/>
      <c r="L95" s="400"/>
      <c r="M95" s="400"/>
      <c r="N95" s="400"/>
      <c r="O95" s="400"/>
      <c r="P95" s="400"/>
      <c r="Q95" s="400"/>
      <c r="R95" s="400"/>
      <c r="S95" s="400"/>
      <c r="T95" s="400"/>
      <c r="U95" s="400"/>
      <c r="V95" s="400"/>
      <c r="W95" s="400"/>
      <c r="X95" s="400"/>
      <c r="Y95" s="400"/>
      <c r="Z95" s="400"/>
      <c r="AA95" s="400"/>
      <c r="AB95" s="400"/>
      <c r="AC95" s="400"/>
      <c r="AD95" s="400"/>
      <c r="AE95" s="400"/>
      <c r="AF95" s="400"/>
      <c r="AG95" s="400"/>
      <c r="AH95" s="400"/>
      <c r="AI95" s="400"/>
      <c r="AJ95" s="400"/>
      <c r="AK95" s="400"/>
      <c r="AL95" s="400"/>
      <c r="AM95" s="400"/>
      <c r="AN95" s="400"/>
      <c r="AO95" s="400"/>
      <c r="AP95" s="400"/>
      <c r="AQ95" s="400"/>
      <c r="AR95" s="400"/>
      <c r="AS95" s="400"/>
      <c r="AT95" s="400"/>
      <c r="AU95" s="400"/>
      <c r="AV95" s="400"/>
      <c r="AW95" s="400"/>
      <c r="AX95" s="400"/>
      <c r="AY95" s="400"/>
      <c r="AZ95" s="400"/>
      <c r="BA95" s="400"/>
      <c r="BB95" s="400"/>
      <c r="BC95" s="400"/>
      <c r="BD95" s="400"/>
      <c r="BE95" s="400"/>
      <c r="BF95" s="400"/>
      <c r="BG95" s="400"/>
      <c r="BH95" s="400"/>
      <c r="BI95" s="400"/>
      <c r="BJ95" s="400"/>
      <c r="BK95" s="400"/>
      <c r="BL95" s="400"/>
      <c r="BM95" s="400"/>
      <c r="BN95" s="400"/>
      <c r="BO95" s="400"/>
      <c r="BP95" s="400"/>
      <c r="BQ95" s="400"/>
      <c r="BR95" s="400"/>
      <c r="BS95" s="400"/>
      <c r="BT95" s="400"/>
      <c r="BU95" s="400"/>
      <c r="BV95" s="2"/>
      <c r="BW95" s="2"/>
      <c r="BX95" s="2"/>
      <c r="BY95" s="2"/>
      <c r="BZ95" s="2"/>
      <c r="CA95" s="2"/>
      <c r="CB95" s="2"/>
      <c r="CC95" s="2"/>
    </row>
    <row r="96" spans="1:81" ht="12.75" customHeight="1">
      <c r="A96" s="400"/>
      <c r="B96" s="400"/>
      <c r="C96" s="400"/>
      <c r="D96" s="400"/>
      <c r="E96" s="400"/>
      <c r="F96" s="400"/>
      <c r="G96" s="400"/>
      <c r="H96" s="400"/>
      <c r="I96" s="400"/>
      <c r="J96" s="400"/>
      <c r="K96" s="400"/>
      <c r="L96" s="400"/>
      <c r="M96" s="400"/>
      <c r="N96" s="400"/>
      <c r="O96" s="400"/>
      <c r="P96" s="400"/>
      <c r="Q96" s="400"/>
      <c r="R96" s="400"/>
      <c r="S96" s="400"/>
      <c r="T96" s="400"/>
      <c r="U96" s="400"/>
      <c r="V96" s="400"/>
      <c r="W96" s="400"/>
      <c r="X96" s="400"/>
      <c r="Y96" s="400"/>
      <c r="Z96" s="400"/>
      <c r="AA96" s="400"/>
      <c r="AB96" s="400"/>
      <c r="AC96" s="400"/>
      <c r="AD96" s="400"/>
      <c r="AE96" s="400"/>
      <c r="AF96" s="400"/>
      <c r="AG96" s="400"/>
      <c r="AH96" s="400"/>
      <c r="AI96" s="400"/>
      <c r="AJ96" s="400"/>
      <c r="AK96" s="400"/>
      <c r="AL96" s="400"/>
      <c r="AM96" s="400"/>
      <c r="AN96" s="400"/>
      <c r="AO96" s="400"/>
      <c r="AP96" s="400"/>
      <c r="AQ96" s="400"/>
      <c r="AR96" s="400"/>
      <c r="AS96" s="400"/>
      <c r="AT96" s="400"/>
      <c r="AU96" s="400"/>
      <c r="AV96" s="400"/>
      <c r="AW96" s="400"/>
      <c r="AX96" s="400"/>
      <c r="AY96" s="400"/>
      <c r="AZ96" s="400"/>
      <c r="BA96" s="400"/>
      <c r="BB96" s="400"/>
      <c r="BC96" s="400"/>
      <c r="BD96" s="400"/>
      <c r="BE96" s="400"/>
      <c r="BF96" s="400"/>
      <c r="BG96" s="400"/>
      <c r="BH96" s="400"/>
      <c r="BI96" s="400"/>
      <c r="BJ96" s="400"/>
      <c r="BK96" s="400"/>
      <c r="BL96" s="400"/>
      <c r="BM96" s="400"/>
      <c r="BN96" s="400"/>
      <c r="BO96" s="400"/>
      <c r="BP96" s="400"/>
      <c r="BQ96" s="400"/>
      <c r="BR96" s="400"/>
      <c r="BS96" s="400"/>
      <c r="BT96" s="400"/>
      <c r="BU96" s="400"/>
      <c r="BV96" s="2"/>
      <c r="BW96" s="2"/>
      <c r="BX96" s="2"/>
      <c r="BY96" s="2"/>
      <c r="BZ96" s="2"/>
      <c r="CA96" s="2"/>
      <c r="CB96" s="2"/>
      <c r="CC96" s="2"/>
    </row>
    <row r="97" spans="1:81" ht="12.75" customHeight="1">
      <c r="A97" s="400"/>
      <c r="B97" s="400"/>
      <c r="C97" s="400"/>
      <c r="D97" s="400"/>
      <c r="E97" s="400"/>
      <c r="F97" s="400"/>
      <c r="G97" s="400"/>
      <c r="H97" s="400"/>
      <c r="I97" s="400"/>
      <c r="J97" s="400"/>
      <c r="K97" s="400"/>
      <c r="L97" s="400"/>
      <c r="M97" s="400"/>
      <c r="N97" s="400"/>
      <c r="O97" s="400"/>
      <c r="P97" s="400"/>
      <c r="Q97" s="400"/>
      <c r="R97" s="400"/>
      <c r="S97" s="400"/>
      <c r="T97" s="400"/>
      <c r="U97" s="400"/>
      <c r="V97" s="400"/>
      <c r="W97" s="400"/>
      <c r="X97" s="400"/>
      <c r="Y97" s="400"/>
      <c r="Z97" s="400"/>
      <c r="AA97" s="400"/>
      <c r="AB97" s="400"/>
      <c r="AC97" s="400"/>
      <c r="AD97" s="400"/>
      <c r="AE97" s="400"/>
      <c r="AF97" s="400"/>
      <c r="AG97" s="400"/>
      <c r="AH97" s="400"/>
      <c r="AI97" s="400"/>
      <c r="AJ97" s="400"/>
      <c r="AK97" s="400"/>
      <c r="AL97" s="400"/>
      <c r="AM97" s="400"/>
      <c r="AN97" s="400"/>
      <c r="AO97" s="400"/>
      <c r="AP97" s="400"/>
      <c r="AQ97" s="400"/>
      <c r="AR97" s="400"/>
      <c r="AS97" s="400"/>
      <c r="AT97" s="400"/>
      <c r="AU97" s="400"/>
      <c r="AV97" s="400"/>
      <c r="AW97" s="400"/>
      <c r="AX97" s="400"/>
      <c r="AY97" s="400"/>
      <c r="AZ97" s="400"/>
      <c r="BA97" s="400"/>
      <c r="BB97" s="400"/>
      <c r="BC97" s="400"/>
      <c r="BD97" s="400"/>
      <c r="BE97" s="400"/>
      <c r="BF97" s="400"/>
      <c r="BG97" s="400"/>
      <c r="BH97" s="400"/>
      <c r="BI97" s="400"/>
      <c r="BJ97" s="400"/>
      <c r="BK97" s="400"/>
      <c r="BL97" s="400"/>
      <c r="BM97" s="400"/>
      <c r="BN97" s="400"/>
      <c r="BO97" s="400"/>
      <c r="BP97" s="400"/>
      <c r="BQ97" s="400"/>
      <c r="BR97" s="400"/>
      <c r="BS97" s="400"/>
      <c r="BT97" s="400"/>
      <c r="BU97" s="400"/>
      <c r="BV97" s="2"/>
      <c r="BW97" s="2"/>
      <c r="BX97" s="2"/>
      <c r="BY97" s="2"/>
      <c r="BZ97" s="2"/>
      <c r="CA97" s="2"/>
      <c r="CB97" s="2"/>
      <c r="CC97" s="2"/>
    </row>
    <row r="98" spans="1:81" ht="12.75" customHeight="1">
      <c r="A98" s="400"/>
      <c r="B98" s="400"/>
      <c r="C98" s="400"/>
      <c r="D98" s="400"/>
      <c r="E98" s="400"/>
      <c r="F98" s="400"/>
      <c r="G98" s="400"/>
      <c r="H98" s="400"/>
      <c r="I98" s="400"/>
      <c r="J98" s="400"/>
      <c r="K98" s="400"/>
      <c r="L98" s="400"/>
      <c r="M98" s="400"/>
      <c r="N98" s="400"/>
      <c r="O98" s="400"/>
      <c r="P98" s="400"/>
      <c r="Q98" s="400"/>
      <c r="R98" s="400"/>
      <c r="S98" s="400"/>
      <c r="T98" s="400"/>
      <c r="U98" s="400"/>
      <c r="V98" s="400"/>
      <c r="W98" s="400"/>
      <c r="X98" s="400"/>
      <c r="Y98" s="400"/>
      <c r="Z98" s="400"/>
      <c r="AA98" s="400"/>
      <c r="AB98" s="400"/>
      <c r="AC98" s="400"/>
      <c r="AD98" s="400"/>
      <c r="AE98" s="400"/>
      <c r="AF98" s="400"/>
      <c r="AG98" s="400"/>
      <c r="AH98" s="400"/>
      <c r="AI98" s="400"/>
      <c r="AJ98" s="400"/>
      <c r="AK98" s="400"/>
      <c r="AL98" s="400"/>
      <c r="AM98" s="400"/>
      <c r="AN98" s="400"/>
      <c r="AO98" s="400"/>
      <c r="AP98" s="400"/>
      <c r="AQ98" s="400"/>
      <c r="AR98" s="400"/>
      <c r="AS98" s="400"/>
      <c r="AT98" s="400"/>
      <c r="AU98" s="400"/>
      <c r="AV98" s="400"/>
      <c r="AW98" s="400"/>
      <c r="AX98" s="400"/>
      <c r="AY98" s="400"/>
      <c r="AZ98" s="400"/>
      <c r="BA98" s="400"/>
      <c r="BB98" s="400"/>
      <c r="BC98" s="400"/>
      <c r="BD98" s="400"/>
      <c r="BE98" s="400"/>
      <c r="BF98" s="400"/>
      <c r="BG98" s="400"/>
      <c r="BH98" s="400"/>
      <c r="BI98" s="400"/>
      <c r="BJ98" s="400"/>
      <c r="BK98" s="400"/>
      <c r="BL98" s="400"/>
      <c r="BM98" s="400"/>
      <c r="BN98" s="400"/>
      <c r="BO98" s="400"/>
      <c r="BP98" s="400"/>
      <c r="BQ98" s="400"/>
      <c r="BR98" s="400"/>
      <c r="BS98" s="400"/>
      <c r="BT98" s="400"/>
      <c r="BU98" s="400"/>
      <c r="BV98" s="2"/>
      <c r="BW98" s="2"/>
      <c r="BX98" s="2"/>
      <c r="BY98" s="2"/>
      <c r="BZ98" s="2"/>
      <c r="CA98" s="2"/>
      <c r="CB98" s="2"/>
      <c r="CC98" s="2"/>
    </row>
    <row r="99" spans="1:81" ht="12.75" customHeight="1">
      <c r="A99" s="400"/>
      <c r="B99" s="400"/>
      <c r="C99" s="400"/>
      <c r="D99" s="400"/>
      <c r="E99" s="400"/>
      <c r="F99" s="400"/>
      <c r="G99" s="400"/>
      <c r="H99" s="400"/>
      <c r="I99" s="400"/>
      <c r="J99" s="400"/>
      <c r="K99" s="400"/>
      <c r="L99" s="400"/>
      <c r="M99" s="400"/>
      <c r="N99" s="400"/>
      <c r="O99" s="400"/>
      <c r="P99" s="400"/>
      <c r="Q99" s="400"/>
      <c r="R99" s="400"/>
      <c r="S99" s="400"/>
      <c r="T99" s="400"/>
      <c r="U99" s="400"/>
      <c r="V99" s="400"/>
      <c r="W99" s="400"/>
      <c r="X99" s="400"/>
      <c r="Y99" s="400"/>
      <c r="Z99" s="400"/>
      <c r="AA99" s="400"/>
      <c r="AB99" s="400"/>
      <c r="AC99" s="400"/>
      <c r="AD99" s="400"/>
      <c r="AE99" s="400"/>
      <c r="AF99" s="400"/>
      <c r="AG99" s="400"/>
      <c r="AH99" s="400"/>
      <c r="AI99" s="400"/>
      <c r="AJ99" s="400"/>
      <c r="AK99" s="400"/>
      <c r="AL99" s="400"/>
      <c r="AM99" s="400"/>
      <c r="AN99" s="400"/>
      <c r="AO99" s="400"/>
      <c r="AP99" s="400"/>
      <c r="AQ99" s="400"/>
      <c r="AR99" s="400"/>
      <c r="AS99" s="400"/>
      <c r="AT99" s="400"/>
      <c r="AU99" s="400"/>
      <c r="AV99" s="400"/>
      <c r="AW99" s="400"/>
      <c r="AX99" s="400"/>
      <c r="AY99" s="400"/>
      <c r="AZ99" s="400"/>
      <c r="BA99" s="400"/>
      <c r="BB99" s="400"/>
      <c r="BC99" s="400"/>
      <c r="BD99" s="400"/>
      <c r="BE99" s="400"/>
      <c r="BF99" s="400"/>
      <c r="BG99" s="400"/>
      <c r="BH99" s="400"/>
      <c r="BI99" s="400"/>
      <c r="BJ99" s="400"/>
      <c r="BK99" s="400"/>
      <c r="BL99" s="400"/>
      <c r="BM99" s="400"/>
      <c r="BN99" s="400"/>
      <c r="BO99" s="400"/>
      <c r="BP99" s="400"/>
      <c r="BQ99" s="400"/>
      <c r="BR99" s="400"/>
      <c r="BS99" s="400"/>
      <c r="BT99" s="400"/>
      <c r="BU99" s="400"/>
      <c r="BV99" s="2"/>
      <c r="BW99" s="2"/>
      <c r="BX99" s="2"/>
      <c r="BY99" s="2"/>
      <c r="BZ99" s="2"/>
      <c r="CA99" s="2"/>
      <c r="CB99" s="2"/>
      <c r="CC99" s="2"/>
    </row>
    <row r="100" spans="1:81" ht="12.75" customHeight="1">
      <c r="A100" s="400"/>
      <c r="B100" s="400"/>
      <c r="C100" s="400"/>
      <c r="D100" s="400"/>
      <c r="E100" s="400"/>
      <c r="F100" s="400"/>
      <c r="G100" s="400"/>
      <c r="H100" s="400"/>
      <c r="I100" s="400"/>
      <c r="J100" s="400"/>
      <c r="K100" s="400"/>
      <c r="L100" s="400"/>
      <c r="M100" s="400"/>
      <c r="N100" s="400"/>
      <c r="O100" s="400"/>
      <c r="P100" s="400"/>
      <c r="Q100" s="400"/>
      <c r="R100" s="400"/>
      <c r="S100" s="400"/>
      <c r="T100" s="400"/>
      <c r="U100" s="400"/>
      <c r="V100" s="400"/>
      <c r="W100" s="400"/>
      <c r="X100" s="400"/>
      <c r="Y100" s="400"/>
      <c r="Z100" s="400"/>
      <c r="AA100" s="400"/>
      <c r="AB100" s="400"/>
      <c r="AC100" s="400"/>
      <c r="AD100" s="400"/>
      <c r="AE100" s="400"/>
      <c r="AF100" s="400"/>
      <c r="AG100" s="400"/>
      <c r="AH100" s="400"/>
      <c r="AI100" s="400"/>
      <c r="AJ100" s="400"/>
      <c r="AK100" s="400"/>
      <c r="AL100" s="400"/>
      <c r="AM100" s="400"/>
      <c r="AN100" s="400"/>
      <c r="AO100" s="400"/>
      <c r="AP100" s="400"/>
      <c r="AQ100" s="400"/>
      <c r="AR100" s="400"/>
      <c r="AS100" s="400"/>
      <c r="AT100" s="400"/>
      <c r="AU100" s="400"/>
      <c r="AV100" s="400"/>
      <c r="AW100" s="400"/>
      <c r="AX100" s="400"/>
      <c r="AY100" s="400"/>
      <c r="AZ100" s="400"/>
      <c r="BA100" s="400"/>
      <c r="BB100" s="400"/>
      <c r="BC100" s="400"/>
      <c r="BD100" s="400"/>
      <c r="BE100" s="400"/>
      <c r="BF100" s="400"/>
      <c r="BG100" s="400"/>
      <c r="BH100" s="400"/>
      <c r="BI100" s="400"/>
      <c r="BJ100" s="400"/>
      <c r="BK100" s="400"/>
      <c r="BL100" s="400"/>
      <c r="BM100" s="400"/>
      <c r="BN100" s="400"/>
      <c r="BO100" s="400"/>
      <c r="BP100" s="400"/>
      <c r="BQ100" s="400"/>
      <c r="BR100" s="400"/>
      <c r="BS100" s="400"/>
      <c r="BT100" s="400"/>
      <c r="BU100" s="400"/>
      <c r="BV100" s="2"/>
      <c r="BW100" s="2"/>
      <c r="BX100" s="2"/>
      <c r="BY100" s="2"/>
      <c r="BZ100" s="2"/>
      <c r="CA100" s="2"/>
      <c r="CB100" s="2"/>
      <c r="CC100" s="2"/>
    </row>
    <row r="101" spans="1:81" ht="21" customHeight="1" thickBot="1">
      <c r="A101" s="394" t="e">
        <f>'Instructions-DataEntry'!E2</f>
        <v>#N/A</v>
      </c>
      <c r="B101" s="395"/>
      <c r="C101" s="395"/>
      <c r="D101" s="395"/>
      <c r="E101" s="396" t="s">
        <v>0</v>
      </c>
      <c r="F101" s="413">
        <f>F1</f>
        <v>44470</v>
      </c>
      <c r="G101" s="398" t="s">
        <v>1</v>
      </c>
      <c r="H101" s="414">
        <f>H1</f>
        <v>0</v>
      </c>
      <c r="I101" s="400"/>
      <c r="J101" s="400"/>
      <c r="K101" s="400"/>
      <c r="L101" s="400"/>
      <c r="M101" s="400"/>
      <c r="N101" s="400"/>
      <c r="O101" s="400"/>
      <c r="P101" s="400"/>
      <c r="Q101" s="400"/>
      <c r="R101" s="400"/>
      <c r="S101" s="400"/>
      <c r="T101" s="400"/>
      <c r="U101" s="400"/>
      <c r="V101" s="400"/>
      <c r="W101" s="400"/>
      <c r="X101" s="400"/>
      <c r="Y101" s="400"/>
      <c r="Z101" s="400"/>
      <c r="AA101" s="400"/>
      <c r="AB101" s="400"/>
      <c r="AC101" s="400"/>
      <c r="AD101" s="400"/>
      <c r="AE101" s="400"/>
      <c r="AF101" s="400"/>
      <c r="AG101" s="400"/>
      <c r="AH101" s="400"/>
      <c r="AI101" s="400"/>
      <c r="AJ101" s="400"/>
      <c r="AK101" s="400"/>
      <c r="AL101" s="400"/>
      <c r="AM101" s="400"/>
      <c r="AN101" s="400"/>
      <c r="AO101" s="400"/>
      <c r="AP101" s="400"/>
      <c r="AQ101" s="400"/>
      <c r="AR101" s="400"/>
      <c r="AS101" s="400"/>
      <c r="AT101" s="400"/>
      <c r="AU101" s="400"/>
      <c r="AV101" s="400"/>
      <c r="AW101" s="400"/>
      <c r="AX101" s="400"/>
      <c r="AY101" s="400"/>
      <c r="AZ101" s="400"/>
      <c r="BA101" s="400"/>
      <c r="BB101" s="400"/>
      <c r="BC101" s="400"/>
      <c r="BD101" s="400"/>
      <c r="BE101" s="400"/>
      <c r="BF101" s="400"/>
      <c r="BG101" s="400"/>
      <c r="BH101" s="400"/>
      <c r="BI101" s="400"/>
      <c r="BJ101" s="400"/>
      <c r="BK101" s="400"/>
      <c r="BL101" s="400"/>
      <c r="BM101" s="400"/>
      <c r="BN101" s="400"/>
      <c r="BO101" s="400"/>
      <c r="BP101" s="400"/>
      <c r="BQ101" s="400"/>
      <c r="BR101" s="400"/>
      <c r="BS101" s="400"/>
      <c r="BT101" s="400"/>
      <c r="BU101" s="400"/>
      <c r="BV101" s="2"/>
      <c r="BW101" s="2"/>
      <c r="BX101" s="2"/>
      <c r="BY101" s="2"/>
      <c r="BZ101" s="2"/>
      <c r="CA101" s="2"/>
      <c r="CB101" s="2"/>
      <c r="CC101" s="2"/>
    </row>
    <row r="102" spans="1:81" ht="21" customHeight="1" thickBot="1">
      <c r="A102" s="401" t="s">
        <v>2</v>
      </c>
      <c r="B102" s="402"/>
      <c r="C102" s="402"/>
      <c r="D102" s="402"/>
      <c r="E102" s="402"/>
      <c r="F102" s="483"/>
      <c r="G102" s="484"/>
      <c r="H102" s="403"/>
      <c r="I102" s="400"/>
      <c r="J102" s="400"/>
      <c r="K102" s="400"/>
      <c r="L102" s="400"/>
      <c r="M102" s="400"/>
      <c r="N102" s="400"/>
      <c r="O102" s="400"/>
      <c r="P102" s="400"/>
      <c r="Q102" s="400"/>
      <c r="R102" s="400"/>
      <c r="S102" s="400"/>
      <c r="T102" s="400"/>
      <c r="U102" s="400"/>
      <c r="V102" s="400"/>
      <c r="W102" s="400"/>
      <c r="X102" s="400"/>
      <c r="Y102" s="400"/>
      <c r="Z102" s="400"/>
      <c r="AA102" s="400"/>
      <c r="AB102" s="400"/>
      <c r="AC102" s="400"/>
      <c r="AD102" s="400"/>
      <c r="AE102" s="400"/>
      <c r="AF102" s="400"/>
      <c r="AG102" s="400"/>
      <c r="AH102" s="400"/>
      <c r="AI102" s="400"/>
      <c r="AJ102" s="400"/>
      <c r="AK102" s="400"/>
      <c r="AL102" s="400"/>
      <c r="AM102" s="400"/>
      <c r="AN102" s="400"/>
      <c r="AO102" s="400"/>
      <c r="AP102" s="400"/>
      <c r="AQ102" s="400"/>
      <c r="AR102" s="400"/>
      <c r="AS102" s="400"/>
      <c r="AT102" s="400"/>
      <c r="AU102" s="400"/>
      <c r="AV102" s="400"/>
      <c r="AW102" s="400"/>
      <c r="AX102" s="400"/>
      <c r="AY102" s="400"/>
      <c r="AZ102" s="400"/>
      <c r="BA102" s="400"/>
      <c r="BB102" s="400"/>
      <c r="BC102" s="400"/>
      <c r="BD102" s="400"/>
      <c r="BE102" s="400"/>
      <c r="BF102" s="400"/>
      <c r="BG102" s="400"/>
      <c r="BH102" s="400"/>
      <c r="BI102" s="400"/>
      <c r="BJ102" s="400"/>
      <c r="BK102" s="400"/>
      <c r="BL102" s="400"/>
      <c r="BM102" s="400"/>
      <c r="BN102" s="400"/>
      <c r="BO102" s="400"/>
      <c r="BP102" s="400"/>
      <c r="BQ102" s="400"/>
      <c r="BR102" s="400"/>
      <c r="BS102" s="400"/>
      <c r="BT102" s="400"/>
      <c r="BU102" s="400"/>
      <c r="BV102" s="2"/>
      <c r="BW102" s="2"/>
      <c r="BX102" s="2"/>
      <c r="BY102" s="2"/>
      <c r="BZ102" s="2"/>
      <c r="CA102" s="2"/>
      <c r="CB102" s="2"/>
      <c r="CC102" s="2"/>
    </row>
    <row r="103" spans="1:81" ht="21" customHeight="1" thickBot="1">
      <c r="A103" s="404" t="s">
        <v>5</v>
      </c>
      <c r="B103" s="405"/>
      <c r="C103" s="405"/>
      <c r="D103" s="405"/>
      <c r="E103" s="405"/>
      <c r="F103" s="405"/>
      <c r="G103" s="405"/>
      <c r="H103" s="406"/>
      <c r="I103" s="400"/>
      <c r="J103" s="400"/>
      <c r="K103" s="400"/>
      <c r="L103" s="400"/>
      <c r="M103" s="400"/>
      <c r="N103" s="400"/>
      <c r="O103" s="400"/>
      <c r="P103" s="400"/>
      <c r="Q103" s="400"/>
      <c r="R103" s="400"/>
      <c r="S103" s="400"/>
      <c r="T103" s="400"/>
      <c r="U103" s="400"/>
      <c r="V103" s="400"/>
      <c r="W103" s="400"/>
      <c r="X103" s="400"/>
      <c r="Y103" s="400"/>
      <c r="Z103" s="400"/>
      <c r="AA103" s="400"/>
      <c r="AB103" s="400"/>
      <c r="AC103" s="400"/>
      <c r="AD103" s="400"/>
      <c r="AE103" s="400"/>
      <c r="AF103" s="400"/>
      <c r="AG103" s="400"/>
      <c r="AH103" s="400"/>
      <c r="AI103" s="400"/>
      <c r="AJ103" s="400"/>
      <c r="AK103" s="400"/>
      <c r="AL103" s="400"/>
      <c r="AM103" s="400"/>
      <c r="AN103" s="400"/>
      <c r="AO103" s="400"/>
      <c r="AP103" s="400"/>
      <c r="AQ103" s="400"/>
      <c r="AR103" s="400"/>
      <c r="AS103" s="400"/>
      <c r="AT103" s="400"/>
      <c r="AU103" s="400"/>
      <c r="AV103" s="400"/>
      <c r="AW103" s="400"/>
      <c r="AX103" s="400"/>
      <c r="AY103" s="400"/>
      <c r="AZ103" s="400"/>
      <c r="BA103" s="400"/>
      <c r="BB103" s="400"/>
      <c r="BC103" s="400"/>
      <c r="BD103" s="400"/>
      <c r="BE103" s="400"/>
      <c r="BF103" s="400"/>
      <c r="BG103" s="400"/>
      <c r="BH103" s="400"/>
      <c r="BI103" s="400"/>
      <c r="BJ103" s="400"/>
      <c r="BK103" s="400"/>
      <c r="BL103" s="400"/>
      <c r="BM103" s="400"/>
      <c r="BN103" s="400"/>
      <c r="BO103" s="400"/>
      <c r="BP103" s="400"/>
      <c r="BQ103" s="400"/>
      <c r="BR103" s="400"/>
      <c r="BS103" s="400"/>
      <c r="BT103" s="400"/>
      <c r="BU103" s="400"/>
      <c r="BV103" s="2"/>
      <c r="BW103" s="2"/>
      <c r="BX103" s="2"/>
      <c r="BY103" s="2"/>
      <c r="BZ103" s="2"/>
      <c r="CA103" s="2"/>
      <c r="CB103" s="2"/>
      <c r="CC103" s="2"/>
    </row>
    <row r="104" spans="1:81" ht="21" customHeight="1" thickBot="1">
      <c r="A104" s="407" t="s">
        <v>6</v>
      </c>
      <c r="B104" s="407" t="s">
        <v>7</v>
      </c>
      <c r="C104" s="407" t="s">
        <v>8</v>
      </c>
      <c r="D104" s="407" t="s">
        <v>9</v>
      </c>
      <c r="E104" s="407" t="str">
        <f>E4</f>
        <v xml:space="preserve"> 4.NAVAIDS</v>
      </c>
      <c r="F104" s="407" t="s">
        <v>10</v>
      </c>
      <c r="G104" s="407" t="s">
        <v>11</v>
      </c>
      <c r="H104" s="407" t="s">
        <v>12</v>
      </c>
      <c r="I104" s="400"/>
      <c r="J104" s="400"/>
      <c r="K104" s="400"/>
      <c r="L104" s="400"/>
      <c r="M104" s="400"/>
      <c r="N104" s="400"/>
      <c r="O104" s="400"/>
      <c r="P104" s="400"/>
      <c r="Q104" s="400"/>
      <c r="R104" s="400"/>
      <c r="S104" s="400"/>
      <c r="T104" s="400"/>
      <c r="U104" s="400"/>
      <c r="V104" s="400"/>
      <c r="W104" s="400"/>
      <c r="X104" s="400"/>
      <c r="Y104" s="400"/>
      <c r="Z104" s="400"/>
      <c r="AA104" s="400"/>
      <c r="AB104" s="400"/>
      <c r="AC104" s="400"/>
      <c r="AD104" s="400"/>
      <c r="AE104" s="400"/>
      <c r="AF104" s="400"/>
      <c r="AG104" s="400"/>
      <c r="AH104" s="400"/>
      <c r="AI104" s="400"/>
      <c r="AJ104" s="400"/>
      <c r="AK104" s="400"/>
      <c r="AL104" s="400"/>
      <c r="AM104" s="400"/>
      <c r="AN104" s="400"/>
      <c r="AO104" s="400"/>
      <c r="AP104" s="400"/>
      <c r="AQ104" s="400"/>
      <c r="AR104" s="400"/>
      <c r="AS104" s="400"/>
      <c r="AT104" s="400"/>
      <c r="AU104" s="400"/>
      <c r="AV104" s="400"/>
      <c r="AW104" s="400"/>
      <c r="AX104" s="400"/>
      <c r="AY104" s="400"/>
      <c r="AZ104" s="400"/>
      <c r="BA104" s="400"/>
      <c r="BB104" s="400"/>
      <c r="BC104" s="400"/>
      <c r="BD104" s="400"/>
      <c r="BE104" s="400"/>
      <c r="BF104" s="400"/>
      <c r="BG104" s="400"/>
      <c r="BH104" s="400"/>
      <c r="BI104" s="400"/>
      <c r="BJ104" s="400"/>
      <c r="BK104" s="400"/>
      <c r="BL104" s="400"/>
      <c r="BM104" s="400"/>
      <c r="BN104" s="400"/>
      <c r="BO104" s="400"/>
      <c r="BP104" s="400"/>
      <c r="BQ104" s="400"/>
      <c r="BR104" s="400"/>
      <c r="BS104" s="400"/>
      <c r="BT104" s="400"/>
      <c r="BU104" s="400"/>
      <c r="BV104" s="2"/>
      <c r="BW104" s="2"/>
      <c r="BX104" s="2"/>
      <c r="BY104" s="2"/>
      <c r="BZ104" s="2"/>
      <c r="CA104" s="2"/>
      <c r="CB104" s="2"/>
      <c r="CC104" s="2"/>
    </row>
    <row r="105" spans="1:81" ht="21" customHeight="1">
      <c r="A105" s="408" t="s">
        <v>13</v>
      </c>
      <c r="B105" s="415">
        <f>XpndQtr1!B105+XpndQtr2!B105+XpndQtr3!B105+XpndQtr4!B105+XpndFinal!B105</f>
        <v>0</v>
      </c>
      <c r="C105" s="415">
        <f>XpndQtr1!C105+XpndQtr2!C105+XpndQtr3!C105+XpndQtr4!C105+XpndFinal!C105</f>
        <v>0</v>
      </c>
      <c r="D105" s="415">
        <f>XpndQtr1!D105+XpndQtr2!D105+XpndQtr3!D105+XpndQtr4!D105+XpndFinal!D105</f>
        <v>0</v>
      </c>
      <c r="E105" s="415">
        <f>XpndQtr1!E105+XpndQtr2!E105+XpndQtr3!E105+XpndQtr4!E105+XpndFinal!E105</f>
        <v>0</v>
      </c>
      <c r="F105" s="415">
        <f>XpndQtr1!F105+XpndQtr2!F105+XpndQtr3!F105+XpndQtr4!F105+XpndFinal!F105</f>
        <v>0</v>
      </c>
      <c r="G105" s="415">
        <f>XpndQtr1!G105+XpndQtr2!G105+XpndQtr3!G105+XpndQtr4!G105+XpndFinal!G105</f>
        <v>0</v>
      </c>
      <c r="H105" s="416">
        <f t="shared" ref="H105:H112" si="13">SUM(B105:G105)</f>
        <v>0</v>
      </c>
      <c r="I105" s="400"/>
      <c r="J105" s="400"/>
      <c r="K105" s="400"/>
      <c r="L105" s="400"/>
      <c r="M105" s="400"/>
      <c r="N105" s="400"/>
      <c r="O105" s="400"/>
      <c r="P105" s="400"/>
      <c r="Q105" s="400"/>
      <c r="R105" s="400"/>
      <c r="S105" s="400"/>
      <c r="T105" s="400"/>
      <c r="U105" s="400"/>
      <c r="V105" s="400"/>
      <c r="W105" s="400"/>
      <c r="X105" s="400"/>
      <c r="Y105" s="400"/>
      <c r="Z105" s="400"/>
      <c r="AA105" s="400"/>
      <c r="AB105" s="400"/>
      <c r="AC105" s="400"/>
      <c r="AD105" s="400"/>
      <c r="AE105" s="400"/>
      <c r="AF105" s="400"/>
      <c r="AG105" s="400"/>
      <c r="AH105" s="400"/>
      <c r="AI105" s="400"/>
      <c r="AJ105" s="400"/>
      <c r="AK105" s="400"/>
      <c r="AL105" s="400"/>
      <c r="AM105" s="400"/>
      <c r="AN105" s="400"/>
      <c r="AO105" s="400"/>
      <c r="AP105" s="400"/>
      <c r="AQ105" s="400"/>
      <c r="AR105" s="400"/>
      <c r="AS105" s="400"/>
      <c r="AT105" s="400"/>
      <c r="AU105" s="400"/>
      <c r="AV105" s="400"/>
      <c r="AW105" s="400"/>
      <c r="AX105" s="400"/>
      <c r="AY105" s="400"/>
      <c r="AZ105" s="400"/>
      <c r="BA105" s="400"/>
      <c r="BB105" s="400"/>
      <c r="BC105" s="400"/>
      <c r="BD105" s="400"/>
      <c r="BE105" s="400"/>
      <c r="BF105" s="400"/>
      <c r="BG105" s="400"/>
      <c r="BH105" s="400"/>
      <c r="BI105" s="400"/>
      <c r="BJ105" s="400"/>
      <c r="BK105" s="400"/>
      <c r="BL105" s="400"/>
      <c r="BM105" s="400"/>
      <c r="BN105" s="400"/>
      <c r="BO105" s="400"/>
      <c r="BP105" s="400"/>
      <c r="BQ105" s="400"/>
      <c r="BR105" s="400"/>
      <c r="BS105" s="400"/>
      <c r="BT105" s="400"/>
      <c r="BU105" s="400"/>
      <c r="BV105" s="2"/>
      <c r="BW105" s="2"/>
      <c r="BX105" s="2"/>
      <c r="BY105" s="2"/>
      <c r="BZ105" s="2"/>
      <c r="CA105" s="2"/>
      <c r="CB105" s="2"/>
      <c r="CC105" s="2"/>
    </row>
    <row r="106" spans="1:81" ht="21" customHeight="1">
      <c r="A106" s="409" t="s">
        <v>14</v>
      </c>
      <c r="B106" s="417">
        <f>XpndQtr1!B106+XpndQtr2!B106+XpndQtr3!B106+XpndQtr4!B106+XpndFinal!B106</f>
        <v>0</v>
      </c>
      <c r="C106" s="417">
        <f>XpndQtr1!C106+XpndQtr2!C106+XpndQtr3!C106+XpndQtr4!C106+XpndFinal!C106</f>
        <v>0</v>
      </c>
      <c r="D106" s="417">
        <f>XpndQtr1!D106+XpndQtr2!D106+XpndQtr3!D106+XpndQtr4!D106+XpndFinal!D106</f>
        <v>0</v>
      </c>
      <c r="E106" s="417">
        <f>XpndQtr1!E106+XpndQtr2!E106+XpndQtr3!E106+XpndQtr4!E106+XpndFinal!E106</f>
        <v>0</v>
      </c>
      <c r="F106" s="417">
        <f>XpndQtr1!F106+XpndQtr2!F106+XpndQtr3!F106+XpndQtr4!F106+XpndFinal!F106</f>
        <v>0</v>
      </c>
      <c r="G106" s="417">
        <f>XpndQtr1!G106+XpndQtr2!G106+XpndQtr3!G106+XpndQtr4!G106+XpndFinal!G106</f>
        <v>0</v>
      </c>
      <c r="H106" s="418">
        <f t="shared" si="13"/>
        <v>0</v>
      </c>
      <c r="I106" s="400"/>
      <c r="J106" s="400"/>
      <c r="K106" s="400"/>
      <c r="L106" s="400"/>
      <c r="M106" s="400"/>
      <c r="N106" s="400"/>
      <c r="O106" s="400"/>
      <c r="P106" s="400"/>
      <c r="Q106" s="400"/>
      <c r="R106" s="400"/>
      <c r="S106" s="400"/>
      <c r="T106" s="400"/>
      <c r="U106" s="400"/>
      <c r="V106" s="400"/>
      <c r="W106" s="400"/>
      <c r="X106" s="400"/>
      <c r="Y106" s="400"/>
      <c r="Z106" s="400"/>
      <c r="AA106" s="400"/>
      <c r="AB106" s="400"/>
      <c r="AC106" s="400"/>
      <c r="AD106" s="400"/>
      <c r="AE106" s="400"/>
      <c r="AF106" s="400"/>
      <c r="AG106" s="400"/>
      <c r="AH106" s="400"/>
      <c r="AI106" s="400"/>
      <c r="AJ106" s="400"/>
      <c r="AK106" s="400"/>
      <c r="AL106" s="400"/>
      <c r="AM106" s="400"/>
      <c r="AN106" s="400"/>
      <c r="AO106" s="400"/>
      <c r="AP106" s="400"/>
      <c r="AQ106" s="400"/>
      <c r="AR106" s="400"/>
      <c r="AS106" s="400"/>
      <c r="AT106" s="400"/>
      <c r="AU106" s="400"/>
      <c r="AV106" s="400"/>
      <c r="AW106" s="400"/>
      <c r="AX106" s="400"/>
      <c r="AY106" s="400"/>
      <c r="AZ106" s="400"/>
      <c r="BA106" s="400"/>
      <c r="BB106" s="400"/>
      <c r="BC106" s="400"/>
      <c r="BD106" s="400"/>
      <c r="BE106" s="400"/>
      <c r="BF106" s="400"/>
      <c r="BG106" s="400"/>
      <c r="BH106" s="400"/>
      <c r="BI106" s="400"/>
      <c r="BJ106" s="400"/>
      <c r="BK106" s="400"/>
      <c r="BL106" s="400"/>
      <c r="BM106" s="400"/>
      <c r="BN106" s="400"/>
      <c r="BO106" s="400"/>
      <c r="BP106" s="400"/>
      <c r="BQ106" s="400"/>
      <c r="BR106" s="400"/>
      <c r="BS106" s="400"/>
      <c r="BT106" s="400"/>
      <c r="BU106" s="400"/>
      <c r="BV106" s="2"/>
      <c r="BW106" s="2"/>
      <c r="BX106" s="2"/>
      <c r="BY106" s="2"/>
      <c r="BZ106" s="2"/>
      <c r="CA106" s="2"/>
      <c r="CB106" s="2"/>
      <c r="CC106" s="2"/>
    </row>
    <row r="107" spans="1:81" ht="21" customHeight="1">
      <c r="A107" s="409" t="s">
        <v>15</v>
      </c>
      <c r="B107" s="417">
        <f>XpndQtr1!B107+XpndQtr2!B107+XpndQtr3!B107+XpndQtr4!B107+XpndFinal!B107</f>
        <v>0</v>
      </c>
      <c r="C107" s="417">
        <f>XpndQtr1!C107+XpndQtr2!C107+XpndQtr3!C107+XpndQtr4!C107+XpndFinal!C107</f>
        <v>0</v>
      </c>
      <c r="D107" s="417">
        <f>XpndQtr1!D107+XpndQtr2!D107+XpndQtr3!D107+XpndQtr4!D107+XpndFinal!D107</f>
        <v>0</v>
      </c>
      <c r="E107" s="417">
        <f>XpndQtr1!E107+XpndQtr2!E107+XpndQtr3!E107+XpndQtr4!E107+XpndFinal!E107</f>
        <v>0</v>
      </c>
      <c r="F107" s="417">
        <f>XpndQtr1!F107+XpndQtr2!F107+XpndQtr3!F107+XpndQtr4!F107+XpndFinal!F107</f>
        <v>0</v>
      </c>
      <c r="G107" s="417">
        <f>XpndQtr1!G107+XpndQtr2!G107+XpndQtr3!G107+XpndQtr4!G107+XpndFinal!G107</f>
        <v>0</v>
      </c>
      <c r="H107" s="418">
        <f t="shared" si="13"/>
        <v>0</v>
      </c>
      <c r="I107" s="400"/>
      <c r="J107" s="400"/>
      <c r="K107" s="400"/>
      <c r="L107" s="400"/>
      <c r="M107" s="400"/>
      <c r="N107" s="400"/>
      <c r="O107" s="400"/>
      <c r="P107" s="400"/>
      <c r="Q107" s="400"/>
      <c r="R107" s="400"/>
      <c r="S107" s="400"/>
      <c r="T107" s="400"/>
      <c r="U107" s="400"/>
      <c r="V107" s="400"/>
      <c r="W107" s="400"/>
      <c r="X107" s="400"/>
      <c r="Y107" s="400"/>
      <c r="Z107" s="400"/>
      <c r="AA107" s="400"/>
      <c r="AB107" s="400"/>
      <c r="AC107" s="400"/>
      <c r="AD107" s="400"/>
      <c r="AE107" s="400"/>
      <c r="AF107" s="400"/>
      <c r="AG107" s="400"/>
      <c r="AH107" s="400"/>
      <c r="AI107" s="400"/>
      <c r="AJ107" s="400"/>
      <c r="AK107" s="400"/>
      <c r="AL107" s="400"/>
      <c r="AM107" s="400"/>
      <c r="AN107" s="400"/>
      <c r="AO107" s="400"/>
      <c r="AP107" s="400"/>
      <c r="AQ107" s="400"/>
      <c r="AR107" s="400"/>
      <c r="AS107" s="400"/>
      <c r="AT107" s="400"/>
      <c r="AU107" s="400"/>
      <c r="AV107" s="400"/>
      <c r="AW107" s="400"/>
      <c r="AX107" s="400"/>
      <c r="AY107" s="400"/>
      <c r="AZ107" s="400"/>
      <c r="BA107" s="400"/>
      <c r="BB107" s="400"/>
      <c r="BC107" s="400"/>
      <c r="BD107" s="400"/>
      <c r="BE107" s="400"/>
      <c r="BF107" s="400"/>
      <c r="BG107" s="400"/>
      <c r="BH107" s="400"/>
      <c r="BI107" s="400"/>
      <c r="BJ107" s="400"/>
      <c r="BK107" s="400"/>
      <c r="BL107" s="400"/>
      <c r="BM107" s="400"/>
      <c r="BN107" s="400"/>
      <c r="BO107" s="400"/>
      <c r="BP107" s="400"/>
      <c r="BQ107" s="400"/>
      <c r="BR107" s="400"/>
      <c r="BS107" s="400"/>
      <c r="BT107" s="400"/>
      <c r="BU107" s="400"/>
      <c r="BV107" s="2"/>
      <c r="BW107" s="2"/>
      <c r="BX107" s="2"/>
      <c r="BY107" s="2"/>
      <c r="BZ107" s="2"/>
      <c r="CA107" s="2"/>
      <c r="CB107" s="2"/>
      <c r="CC107" s="2"/>
    </row>
    <row r="108" spans="1:81" ht="21" customHeight="1">
      <c r="A108" s="409" t="s">
        <v>16</v>
      </c>
      <c r="B108" s="417">
        <f>XpndQtr1!B108+XpndQtr2!B108+XpndQtr3!B108+XpndQtr4!B108+XpndFinal!B108</f>
        <v>0</v>
      </c>
      <c r="C108" s="417">
        <f>XpndQtr1!C108+XpndQtr2!C108+XpndQtr3!C108+XpndQtr4!C108+XpndFinal!C108</f>
        <v>0</v>
      </c>
      <c r="D108" s="417">
        <f>XpndQtr1!D108+XpndQtr2!D108+XpndQtr3!D108+XpndQtr4!D108+XpndFinal!D108</f>
        <v>0</v>
      </c>
      <c r="E108" s="417">
        <f>XpndQtr1!E108+XpndQtr2!E108+XpndQtr3!E108+XpndQtr4!E108+XpndFinal!E108</f>
        <v>0</v>
      </c>
      <c r="F108" s="417">
        <f>XpndQtr1!F108+XpndQtr2!F108+XpndQtr3!F108+XpndQtr4!F108+XpndFinal!F108</f>
        <v>0</v>
      </c>
      <c r="G108" s="417">
        <f>XpndQtr1!G108+XpndQtr2!G108+XpndQtr3!G108+XpndQtr4!G108+XpndFinal!G108</f>
        <v>0</v>
      </c>
      <c r="H108" s="418">
        <f t="shared" si="13"/>
        <v>0</v>
      </c>
      <c r="I108" s="400"/>
      <c r="J108" s="400"/>
      <c r="K108" s="400"/>
      <c r="L108" s="400"/>
      <c r="M108" s="400"/>
      <c r="N108" s="400"/>
      <c r="O108" s="400"/>
      <c r="P108" s="400"/>
      <c r="Q108" s="400"/>
      <c r="R108" s="400"/>
      <c r="S108" s="400"/>
      <c r="T108" s="400"/>
      <c r="U108" s="400"/>
      <c r="V108" s="400"/>
      <c r="W108" s="400"/>
      <c r="X108" s="400"/>
      <c r="Y108" s="400"/>
      <c r="Z108" s="400"/>
      <c r="AA108" s="400"/>
      <c r="AB108" s="400"/>
      <c r="AC108" s="400"/>
      <c r="AD108" s="400"/>
      <c r="AE108" s="400"/>
      <c r="AF108" s="400"/>
      <c r="AG108" s="400"/>
      <c r="AH108" s="400"/>
      <c r="AI108" s="400"/>
      <c r="AJ108" s="400"/>
      <c r="AK108" s="400"/>
      <c r="AL108" s="400"/>
      <c r="AM108" s="400"/>
      <c r="AN108" s="400"/>
      <c r="AO108" s="400"/>
      <c r="AP108" s="400"/>
      <c r="AQ108" s="400"/>
      <c r="AR108" s="400"/>
      <c r="AS108" s="400"/>
      <c r="AT108" s="400"/>
      <c r="AU108" s="400"/>
      <c r="AV108" s="400"/>
      <c r="AW108" s="400"/>
      <c r="AX108" s="400"/>
      <c r="AY108" s="400"/>
      <c r="AZ108" s="400"/>
      <c r="BA108" s="400"/>
      <c r="BB108" s="400"/>
      <c r="BC108" s="400"/>
      <c r="BD108" s="400"/>
      <c r="BE108" s="400"/>
      <c r="BF108" s="400"/>
      <c r="BG108" s="400"/>
      <c r="BH108" s="400"/>
      <c r="BI108" s="400"/>
      <c r="BJ108" s="400"/>
      <c r="BK108" s="400"/>
      <c r="BL108" s="400"/>
      <c r="BM108" s="400"/>
      <c r="BN108" s="400"/>
      <c r="BO108" s="400"/>
      <c r="BP108" s="400"/>
      <c r="BQ108" s="400"/>
      <c r="BR108" s="400"/>
      <c r="BS108" s="400"/>
      <c r="BT108" s="400"/>
      <c r="BU108" s="400"/>
      <c r="BV108" s="2"/>
      <c r="BW108" s="2"/>
      <c r="BX108" s="2"/>
      <c r="BY108" s="2"/>
      <c r="BZ108" s="2"/>
      <c r="CA108" s="2"/>
      <c r="CB108" s="2"/>
      <c r="CC108" s="2"/>
    </row>
    <row r="109" spans="1:81" ht="21" customHeight="1">
      <c r="A109" s="409" t="s">
        <v>17</v>
      </c>
      <c r="B109" s="417">
        <f>XpndQtr1!B109+XpndQtr2!B109+XpndQtr3!B109+XpndQtr4!B109+XpndFinal!B109</f>
        <v>0</v>
      </c>
      <c r="C109" s="417">
        <f>XpndQtr1!C109+XpndQtr2!C109+XpndQtr3!C109+XpndQtr4!C109+XpndFinal!C109</f>
        <v>0</v>
      </c>
      <c r="D109" s="417">
        <f>XpndQtr1!D109+XpndQtr2!D109+XpndQtr3!D109+XpndQtr4!D109+XpndFinal!D109</f>
        <v>0</v>
      </c>
      <c r="E109" s="417">
        <f>XpndQtr1!E109+XpndQtr2!E109+XpndQtr3!E109+XpndQtr4!E109+XpndFinal!E109</f>
        <v>0</v>
      </c>
      <c r="F109" s="417">
        <f>XpndQtr1!F109+XpndQtr2!F109+XpndQtr3!F109+XpndQtr4!F109+XpndFinal!F109</f>
        <v>0</v>
      </c>
      <c r="G109" s="417">
        <f>XpndQtr1!G109+XpndQtr2!G109+XpndQtr3!G109+XpndQtr4!G109+XpndFinal!G109</f>
        <v>0</v>
      </c>
      <c r="H109" s="418">
        <f t="shared" si="13"/>
        <v>0</v>
      </c>
      <c r="I109" s="400"/>
      <c r="J109" s="400"/>
      <c r="K109" s="400"/>
      <c r="L109" s="400"/>
      <c r="M109" s="400"/>
      <c r="N109" s="400"/>
      <c r="O109" s="400"/>
      <c r="P109" s="400"/>
      <c r="Q109" s="400"/>
      <c r="R109" s="400"/>
      <c r="S109" s="400"/>
      <c r="T109" s="400"/>
      <c r="U109" s="400"/>
      <c r="V109" s="400"/>
      <c r="W109" s="400"/>
      <c r="X109" s="400"/>
      <c r="Y109" s="400"/>
      <c r="Z109" s="400"/>
      <c r="AA109" s="400"/>
      <c r="AB109" s="400"/>
      <c r="AC109" s="400"/>
      <c r="AD109" s="400"/>
      <c r="AE109" s="400"/>
      <c r="AF109" s="400"/>
      <c r="AG109" s="400"/>
      <c r="AH109" s="400"/>
      <c r="AI109" s="400"/>
      <c r="AJ109" s="400"/>
      <c r="AK109" s="400"/>
      <c r="AL109" s="400"/>
      <c r="AM109" s="400"/>
      <c r="AN109" s="400"/>
      <c r="AO109" s="400"/>
      <c r="AP109" s="400"/>
      <c r="AQ109" s="400"/>
      <c r="AR109" s="400"/>
      <c r="AS109" s="400"/>
      <c r="AT109" s="400"/>
      <c r="AU109" s="400"/>
      <c r="AV109" s="400"/>
      <c r="AW109" s="400"/>
      <c r="AX109" s="400"/>
      <c r="AY109" s="400"/>
      <c r="AZ109" s="400"/>
      <c r="BA109" s="400"/>
      <c r="BB109" s="400"/>
      <c r="BC109" s="400"/>
      <c r="BD109" s="400"/>
      <c r="BE109" s="400"/>
      <c r="BF109" s="400"/>
      <c r="BG109" s="400"/>
      <c r="BH109" s="400"/>
      <c r="BI109" s="400"/>
      <c r="BJ109" s="400"/>
      <c r="BK109" s="400"/>
      <c r="BL109" s="400"/>
      <c r="BM109" s="400"/>
      <c r="BN109" s="400"/>
      <c r="BO109" s="400"/>
      <c r="BP109" s="400"/>
      <c r="BQ109" s="400"/>
      <c r="BR109" s="400"/>
      <c r="BS109" s="400"/>
      <c r="BT109" s="400"/>
      <c r="BU109" s="400"/>
      <c r="BV109" s="2"/>
      <c r="BW109" s="2"/>
      <c r="BX109" s="2"/>
      <c r="BY109" s="2"/>
      <c r="BZ109" s="2"/>
      <c r="CA109" s="2"/>
      <c r="CB109" s="2"/>
      <c r="CC109" s="2"/>
    </row>
    <row r="110" spans="1:81" ht="21" customHeight="1">
      <c r="A110" s="409" t="s">
        <v>18</v>
      </c>
      <c r="B110" s="417">
        <f>XpndQtr1!B110+XpndQtr2!B110+XpndQtr3!B110+XpndQtr4!B110+XpndFinal!B110</f>
        <v>0</v>
      </c>
      <c r="C110" s="417">
        <f>XpndQtr1!C110+XpndQtr2!C110+XpndQtr3!C110+XpndQtr4!C110+XpndFinal!C110</f>
        <v>0</v>
      </c>
      <c r="D110" s="417">
        <f>XpndQtr1!D110+XpndQtr2!D110+XpndQtr3!D110+XpndQtr4!D110+XpndFinal!D110</f>
        <v>0</v>
      </c>
      <c r="E110" s="417">
        <f>XpndQtr1!E110+XpndQtr2!E110+XpndQtr3!E110+XpndQtr4!E110+XpndFinal!E110</f>
        <v>0</v>
      </c>
      <c r="F110" s="417">
        <f>XpndQtr1!F110+XpndQtr2!F110+XpndQtr3!F110+XpndQtr4!F110+XpndFinal!F110</f>
        <v>0</v>
      </c>
      <c r="G110" s="417">
        <f>XpndQtr1!G110+XpndQtr2!G110+XpndQtr3!G110+XpndQtr4!G110+XpndFinal!G110</f>
        <v>0</v>
      </c>
      <c r="H110" s="418">
        <f t="shared" si="13"/>
        <v>0</v>
      </c>
      <c r="I110" s="400"/>
      <c r="J110" s="400"/>
      <c r="K110" s="400"/>
      <c r="L110" s="400"/>
      <c r="M110" s="400"/>
      <c r="N110" s="400"/>
      <c r="O110" s="400"/>
      <c r="P110" s="400"/>
      <c r="Q110" s="400"/>
      <c r="R110" s="400"/>
      <c r="S110" s="400"/>
      <c r="T110" s="400"/>
      <c r="U110" s="400"/>
      <c r="V110" s="400"/>
      <c r="W110" s="400"/>
      <c r="X110" s="400"/>
      <c r="Y110" s="400"/>
      <c r="Z110" s="400"/>
      <c r="AA110" s="400"/>
      <c r="AB110" s="400"/>
      <c r="AC110" s="400"/>
      <c r="AD110" s="400"/>
      <c r="AE110" s="400"/>
      <c r="AF110" s="400"/>
      <c r="AG110" s="400"/>
      <c r="AH110" s="400"/>
      <c r="AI110" s="400"/>
      <c r="AJ110" s="400"/>
      <c r="AK110" s="400"/>
      <c r="AL110" s="400"/>
      <c r="AM110" s="400"/>
      <c r="AN110" s="400"/>
      <c r="AO110" s="400"/>
      <c r="AP110" s="400"/>
      <c r="AQ110" s="400"/>
      <c r="AR110" s="400"/>
      <c r="AS110" s="400"/>
      <c r="AT110" s="400"/>
      <c r="AU110" s="400"/>
      <c r="AV110" s="400"/>
      <c r="AW110" s="400"/>
      <c r="AX110" s="400"/>
      <c r="AY110" s="400"/>
      <c r="AZ110" s="400"/>
      <c r="BA110" s="400"/>
      <c r="BB110" s="400"/>
      <c r="BC110" s="400"/>
      <c r="BD110" s="400"/>
      <c r="BE110" s="400"/>
      <c r="BF110" s="400"/>
      <c r="BG110" s="400"/>
      <c r="BH110" s="400"/>
      <c r="BI110" s="400"/>
      <c r="BJ110" s="400"/>
      <c r="BK110" s="400"/>
      <c r="BL110" s="400"/>
      <c r="BM110" s="400"/>
      <c r="BN110" s="400"/>
      <c r="BO110" s="400"/>
      <c r="BP110" s="400"/>
      <c r="BQ110" s="400"/>
      <c r="BR110" s="400"/>
      <c r="BS110" s="400"/>
      <c r="BT110" s="400"/>
      <c r="BU110" s="400"/>
      <c r="BV110" s="2"/>
      <c r="BW110" s="2"/>
      <c r="BX110" s="2"/>
      <c r="BY110" s="2"/>
      <c r="BZ110" s="2"/>
      <c r="CA110" s="2"/>
      <c r="CB110" s="2"/>
      <c r="CC110" s="2"/>
    </row>
    <row r="111" spans="1:81" ht="21" customHeight="1">
      <c r="A111" s="409" t="s">
        <v>19</v>
      </c>
      <c r="B111" s="417">
        <f>XpndQtr1!B111+XpndQtr2!B111+XpndQtr3!B111+XpndQtr4!B111+XpndFinal!B111</f>
        <v>0</v>
      </c>
      <c r="C111" s="417">
        <f>XpndQtr1!C111+XpndQtr2!C111+XpndQtr3!C111+XpndQtr4!C111+XpndFinal!C111</f>
        <v>0</v>
      </c>
      <c r="D111" s="417">
        <f>XpndQtr1!D111+XpndQtr2!D111+XpndQtr3!D111+XpndQtr4!D111+XpndFinal!D111</f>
        <v>0</v>
      </c>
      <c r="E111" s="417">
        <f>XpndQtr1!E111+XpndQtr2!E111+XpndQtr3!E111+XpndQtr4!E111+XpndFinal!E111</f>
        <v>0</v>
      </c>
      <c r="F111" s="417">
        <f>XpndQtr1!F111+XpndQtr2!F111+XpndQtr3!F111+XpndQtr4!F111+XpndFinal!F111</f>
        <v>0</v>
      </c>
      <c r="G111" s="417">
        <f>XpndQtr1!G111+XpndQtr2!G111+XpndQtr3!G111+XpndQtr4!G111+XpndFinal!G111</f>
        <v>0</v>
      </c>
      <c r="H111" s="418">
        <f t="shared" si="13"/>
        <v>0</v>
      </c>
      <c r="I111" s="400"/>
      <c r="J111" s="400"/>
      <c r="K111" s="400"/>
      <c r="L111" s="400"/>
      <c r="M111" s="400"/>
      <c r="N111" s="400"/>
      <c r="O111" s="400"/>
      <c r="P111" s="400"/>
      <c r="Q111" s="400"/>
      <c r="R111" s="400"/>
      <c r="S111" s="400"/>
      <c r="T111" s="400"/>
      <c r="U111" s="400"/>
      <c r="V111" s="400"/>
      <c r="W111" s="400"/>
      <c r="X111" s="400"/>
      <c r="Y111" s="400"/>
      <c r="Z111" s="400"/>
      <c r="AA111" s="400"/>
      <c r="AB111" s="400"/>
      <c r="AC111" s="400"/>
      <c r="AD111" s="400"/>
      <c r="AE111" s="400"/>
      <c r="AF111" s="400"/>
      <c r="AG111" s="400"/>
      <c r="AH111" s="400"/>
      <c r="AI111" s="400"/>
      <c r="AJ111" s="400"/>
      <c r="AK111" s="400"/>
      <c r="AL111" s="400"/>
      <c r="AM111" s="400"/>
      <c r="AN111" s="400"/>
      <c r="AO111" s="400"/>
      <c r="AP111" s="400"/>
      <c r="AQ111" s="400"/>
      <c r="AR111" s="400"/>
      <c r="AS111" s="400"/>
      <c r="AT111" s="400"/>
      <c r="AU111" s="400"/>
      <c r="AV111" s="400"/>
      <c r="AW111" s="400"/>
      <c r="AX111" s="400"/>
      <c r="AY111" s="400"/>
      <c r="AZ111" s="400"/>
      <c r="BA111" s="400"/>
      <c r="BB111" s="400"/>
      <c r="BC111" s="400"/>
      <c r="BD111" s="400"/>
      <c r="BE111" s="400"/>
      <c r="BF111" s="400"/>
      <c r="BG111" s="400"/>
      <c r="BH111" s="400"/>
      <c r="BI111" s="400"/>
      <c r="BJ111" s="400"/>
      <c r="BK111" s="400"/>
      <c r="BL111" s="400"/>
      <c r="BM111" s="400"/>
      <c r="BN111" s="400"/>
      <c r="BO111" s="400"/>
      <c r="BP111" s="400"/>
      <c r="BQ111" s="400"/>
      <c r="BR111" s="400"/>
      <c r="BS111" s="400"/>
      <c r="BT111" s="400"/>
      <c r="BU111" s="400"/>
      <c r="BV111" s="2"/>
      <c r="BW111" s="2"/>
      <c r="BX111" s="2"/>
      <c r="BY111" s="2"/>
      <c r="BZ111" s="2"/>
      <c r="CA111" s="2"/>
      <c r="CB111" s="2"/>
      <c r="CC111" s="2"/>
    </row>
    <row r="112" spans="1:81" ht="21" customHeight="1">
      <c r="A112" s="409" t="s">
        <v>20</v>
      </c>
      <c r="B112" s="417">
        <f>XpndQtr1!B112+XpndQtr2!B112+XpndQtr3!B112+XpndQtr4!B112+XpndFinal!B112</f>
        <v>0</v>
      </c>
      <c r="C112" s="417">
        <f>XpndQtr1!C112+XpndQtr2!C112+XpndQtr3!C112+XpndQtr4!C112+XpndFinal!C112</f>
        <v>0</v>
      </c>
      <c r="D112" s="417">
        <f>XpndQtr1!D112+XpndQtr2!D112+XpndQtr3!D112+XpndQtr4!D112+XpndFinal!D112</f>
        <v>0</v>
      </c>
      <c r="E112" s="417">
        <f>XpndQtr1!E112+XpndQtr2!E112+XpndQtr3!E112+XpndQtr4!E112+XpndFinal!E112</f>
        <v>0</v>
      </c>
      <c r="F112" s="417">
        <f>XpndQtr1!F112+XpndQtr2!F112+XpndQtr3!F112+XpndQtr4!F112+XpndFinal!F112</f>
        <v>0</v>
      </c>
      <c r="G112" s="417">
        <f>XpndQtr1!G112+XpndQtr2!G112+XpndQtr3!G112+XpndQtr4!G112+XpndFinal!G112</f>
        <v>0</v>
      </c>
      <c r="H112" s="418">
        <f t="shared" si="13"/>
        <v>0</v>
      </c>
      <c r="I112" s="400"/>
      <c r="J112" s="400"/>
      <c r="K112" s="400"/>
      <c r="L112" s="400"/>
      <c r="M112" s="400"/>
      <c r="N112" s="400"/>
      <c r="O112" s="400"/>
      <c r="P112" s="400"/>
      <c r="Q112" s="400"/>
      <c r="R112" s="400"/>
      <c r="S112" s="400"/>
      <c r="T112" s="400"/>
      <c r="U112" s="400"/>
      <c r="V112" s="400"/>
      <c r="W112" s="400"/>
      <c r="X112" s="400"/>
      <c r="Y112" s="400"/>
      <c r="Z112" s="400"/>
      <c r="AA112" s="400"/>
      <c r="AB112" s="400"/>
      <c r="AC112" s="400"/>
      <c r="AD112" s="400"/>
      <c r="AE112" s="400"/>
      <c r="AF112" s="400"/>
      <c r="AG112" s="400"/>
      <c r="AH112" s="400"/>
      <c r="AI112" s="400"/>
      <c r="AJ112" s="400"/>
      <c r="AK112" s="400"/>
      <c r="AL112" s="400"/>
      <c r="AM112" s="400"/>
      <c r="AN112" s="400"/>
      <c r="AO112" s="400"/>
      <c r="AP112" s="400"/>
      <c r="AQ112" s="400"/>
      <c r="AR112" s="400"/>
      <c r="AS112" s="400"/>
      <c r="AT112" s="400"/>
      <c r="AU112" s="400"/>
      <c r="AV112" s="400"/>
      <c r="AW112" s="400"/>
      <c r="AX112" s="400"/>
      <c r="AY112" s="400"/>
      <c r="AZ112" s="400"/>
      <c r="BA112" s="400"/>
      <c r="BB112" s="400"/>
      <c r="BC112" s="400"/>
      <c r="BD112" s="400"/>
      <c r="BE112" s="400"/>
      <c r="BF112" s="400"/>
      <c r="BG112" s="400"/>
      <c r="BH112" s="400"/>
      <c r="BI112" s="400"/>
      <c r="BJ112" s="400"/>
      <c r="BK112" s="400"/>
      <c r="BL112" s="400"/>
      <c r="BM112" s="400"/>
      <c r="BN112" s="400"/>
      <c r="BO112" s="400"/>
      <c r="BP112" s="400"/>
      <c r="BQ112" s="400"/>
      <c r="BR112" s="400"/>
      <c r="BS112" s="400"/>
      <c r="BT112" s="400"/>
      <c r="BU112" s="400"/>
      <c r="BV112" s="2"/>
      <c r="BW112" s="2"/>
      <c r="BX112" s="2"/>
      <c r="BY112" s="2"/>
      <c r="BZ112" s="2"/>
      <c r="CA112" s="2"/>
      <c r="CB112" s="2"/>
      <c r="CC112" s="2"/>
    </row>
    <row r="113" spans="1:81" ht="21" customHeight="1">
      <c r="A113" s="410" t="s">
        <v>21</v>
      </c>
      <c r="B113" s="418">
        <f t="shared" ref="B113:H113" si="14">SUM(B105:B112)</f>
        <v>0</v>
      </c>
      <c r="C113" s="418">
        <f t="shared" si="14"/>
        <v>0</v>
      </c>
      <c r="D113" s="418">
        <f t="shared" si="14"/>
        <v>0</v>
      </c>
      <c r="E113" s="418">
        <f t="shared" si="14"/>
        <v>0</v>
      </c>
      <c r="F113" s="418">
        <f t="shared" si="14"/>
        <v>0</v>
      </c>
      <c r="G113" s="418">
        <f t="shared" si="14"/>
        <v>0</v>
      </c>
      <c r="H113" s="418">
        <f t="shared" si="14"/>
        <v>0</v>
      </c>
      <c r="I113" s="400"/>
      <c r="J113" s="400"/>
      <c r="K113" s="400"/>
      <c r="L113" s="400"/>
      <c r="M113" s="400"/>
      <c r="N113" s="400"/>
      <c r="O113" s="400"/>
      <c r="P113" s="400"/>
      <c r="Q113" s="400"/>
      <c r="R113" s="400"/>
      <c r="S113" s="400"/>
      <c r="T113" s="400"/>
      <c r="U113" s="400"/>
      <c r="V113" s="400"/>
      <c r="W113" s="400"/>
      <c r="X113" s="400"/>
      <c r="Y113" s="400"/>
      <c r="Z113" s="400"/>
      <c r="AA113" s="400"/>
      <c r="AB113" s="400"/>
      <c r="AC113" s="400"/>
      <c r="AD113" s="400"/>
      <c r="AE113" s="400"/>
      <c r="AF113" s="400"/>
      <c r="AG113" s="400"/>
      <c r="AH113" s="400"/>
      <c r="AI113" s="400"/>
      <c r="AJ113" s="400"/>
      <c r="AK113" s="400"/>
      <c r="AL113" s="400"/>
      <c r="AM113" s="400"/>
      <c r="AN113" s="400"/>
      <c r="AO113" s="400"/>
      <c r="AP113" s="400"/>
      <c r="AQ113" s="400"/>
      <c r="AR113" s="400"/>
      <c r="AS113" s="400"/>
      <c r="AT113" s="400"/>
      <c r="AU113" s="400"/>
      <c r="AV113" s="400"/>
      <c r="AW113" s="400"/>
      <c r="AX113" s="400"/>
      <c r="AY113" s="400"/>
      <c r="AZ113" s="400"/>
      <c r="BA113" s="400"/>
      <c r="BB113" s="400"/>
      <c r="BC113" s="400"/>
      <c r="BD113" s="400"/>
      <c r="BE113" s="400"/>
      <c r="BF113" s="400"/>
      <c r="BG113" s="400"/>
      <c r="BH113" s="400"/>
      <c r="BI113" s="400"/>
      <c r="BJ113" s="400"/>
      <c r="BK113" s="400"/>
      <c r="BL113" s="400"/>
      <c r="BM113" s="400"/>
      <c r="BN113" s="400"/>
      <c r="BO113" s="400"/>
      <c r="BP113" s="400"/>
      <c r="BQ113" s="400"/>
      <c r="BR113" s="400"/>
      <c r="BS113" s="400"/>
      <c r="BT113" s="400"/>
      <c r="BU113" s="400"/>
      <c r="BV113" s="2"/>
      <c r="BW113" s="2"/>
      <c r="BX113" s="2"/>
      <c r="BY113" s="2"/>
      <c r="BZ113" s="2"/>
      <c r="CA113" s="2"/>
      <c r="CB113" s="2"/>
      <c r="CC113" s="2"/>
    </row>
    <row r="114" spans="1:81" ht="21" customHeight="1">
      <c r="A114" s="409" t="s">
        <v>22</v>
      </c>
      <c r="B114" s="417">
        <f>XpndQtr1!B114+XpndQtr2!B114+XpndQtr3!B114+XpndQtr4!B114+XpndFinal!B114</f>
        <v>0</v>
      </c>
      <c r="C114" s="417">
        <f>XpndQtr1!C114+XpndQtr2!C114+XpndQtr3!C114+XpndQtr4!C114+XpndFinal!C114</f>
        <v>0</v>
      </c>
      <c r="D114" s="417">
        <f>XpndQtr1!D114+XpndQtr2!D114+XpndQtr3!D114+XpndQtr4!D114+XpndFinal!D114</f>
        <v>0</v>
      </c>
      <c r="E114" s="417">
        <f>XpndQtr1!E114+XpndQtr2!E114+XpndQtr3!E114+XpndQtr4!E114+XpndFinal!E114</f>
        <v>0</v>
      </c>
      <c r="F114" s="417">
        <f>XpndQtr1!F114+XpndQtr2!F114+XpndQtr3!F114+XpndQtr4!F114+XpndFinal!F114</f>
        <v>0</v>
      </c>
      <c r="G114" s="417">
        <f>XpndQtr1!G114+XpndQtr2!G114+XpndQtr3!G114+XpndQtr4!G114+XpndFinal!G114</f>
        <v>0</v>
      </c>
      <c r="H114" s="418">
        <f>SUM(B114:G114)</f>
        <v>0</v>
      </c>
      <c r="I114" s="487"/>
      <c r="J114" s="488"/>
      <c r="K114" s="400"/>
      <c r="L114" s="400"/>
      <c r="M114" s="400"/>
      <c r="N114" s="400"/>
      <c r="O114" s="400"/>
      <c r="P114" s="400"/>
      <c r="Q114" s="400"/>
      <c r="R114" s="400"/>
      <c r="S114" s="400"/>
      <c r="T114" s="400"/>
      <c r="U114" s="400"/>
      <c r="V114" s="400"/>
      <c r="W114" s="400"/>
      <c r="X114" s="400"/>
      <c r="Y114" s="400"/>
      <c r="Z114" s="400"/>
      <c r="AA114" s="400"/>
      <c r="AB114" s="400"/>
      <c r="AC114" s="400"/>
      <c r="AD114" s="400"/>
      <c r="AE114" s="400"/>
      <c r="AF114" s="400"/>
      <c r="AG114" s="400"/>
      <c r="AH114" s="400"/>
      <c r="AI114" s="400"/>
      <c r="AJ114" s="400"/>
      <c r="AK114" s="400"/>
      <c r="AL114" s="400"/>
      <c r="AM114" s="400"/>
      <c r="AN114" s="400"/>
      <c r="AO114" s="400"/>
      <c r="AP114" s="400"/>
      <c r="AQ114" s="400"/>
      <c r="AR114" s="400"/>
      <c r="AS114" s="400"/>
      <c r="AT114" s="400"/>
      <c r="AU114" s="400"/>
      <c r="AV114" s="400"/>
      <c r="AW114" s="400"/>
      <c r="AX114" s="400"/>
      <c r="AY114" s="400"/>
      <c r="AZ114" s="400"/>
      <c r="BA114" s="400"/>
      <c r="BB114" s="400"/>
      <c r="BC114" s="400"/>
      <c r="BD114" s="400"/>
      <c r="BE114" s="400"/>
      <c r="BF114" s="400"/>
      <c r="BG114" s="400"/>
      <c r="BH114" s="400"/>
      <c r="BI114" s="400"/>
      <c r="BJ114" s="400"/>
      <c r="BK114" s="400"/>
      <c r="BL114" s="400"/>
      <c r="BM114" s="400"/>
      <c r="BN114" s="400"/>
      <c r="BO114" s="400"/>
      <c r="BP114" s="400"/>
      <c r="BQ114" s="400"/>
      <c r="BR114" s="400"/>
      <c r="BS114" s="400"/>
      <c r="BT114" s="400"/>
      <c r="BU114" s="400"/>
      <c r="BV114" s="2"/>
      <c r="BW114" s="2"/>
      <c r="BX114" s="2"/>
      <c r="BY114" s="2"/>
      <c r="BZ114" s="2"/>
      <c r="CA114" s="2"/>
      <c r="CB114" s="2"/>
      <c r="CC114" s="2"/>
    </row>
    <row r="115" spans="1:81" ht="21" customHeight="1">
      <c r="A115" s="410" t="s">
        <v>23</v>
      </c>
      <c r="B115" s="418">
        <f t="shared" ref="B115:H115" si="15">B113+B114</f>
        <v>0</v>
      </c>
      <c r="C115" s="418">
        <f t="shared" si="15"/>
        <v>0</v>
      </c>
      <c r="D115" s="418">
        <f t="shared" si="15"/>
        <v>0</v>
      </c>
      <c r="E115" s="418">
        <f t="shared" si="15"/>
        <v>0</v>
      </c>
      <c r="F115" s="418">
        <f t="shared" si="15"/>
        <v>0</v>
      </c>
      <c r="G115" s="418">
        <f t="shared" si="15"/>
        <v>0</v>
      </c>
      <c r="H115" s="418">
        <f t="shared" si="15"/>
        <v>0</v>
      </c>
      <c r="I115" s="487"/>
      <c r="J115" s="488"/>
      <c r="K115" s="400"/>
      <c r="L115" s="400"/>
      <c r="M115" s="400"/>
      <c r="N115" s="400"/>
      <c r="O115" s="400"/>
      <c r="P115" s="400"/>
      <c r="Q115" s="400"/>
      <c r="R115" s="400"/>
      <c r="S115" s="400"/>
      <c r="T115" s="400"/>
      <c r="U115" s="400"/>
      <c r="V115" s="400"/>
      <c r="W115" s="400"/>
      <c r="X115" s="400"/>
      <c r="Y115" s="400"/>
      <c r="Z115" s="400"/>
      <c r="AA115" s="400"/>
      <c r="AB115" s="400"/>
      <c r="AC115" s="400"/>
      <c r="AD115" s="400"/>
      <c r="AE115" s="400"/>
      <c r="AF115" s="400"/>
      <c r="AG115" s="400"/>
      <c r="AH115" s="400"/>
      <c r="AI115" s="400"/>
      <c r="AJ115" s="400"/>
      <c r="AK115" s="400"/>
      <c r="AL115" s="400"/>
      <c r="AM115" s="400"/>
      <c r="AN115" s="400"/>
      <c r="AO115" s="400"/>
      <c r="AP115" s="400"/>
      <c r="AQ115" s="400"/>
      <c r="AR115" s="400"/>
      <c r="AS115" s="400"/>
      <c r="AT115" s="400"/>
      <c r="AU115" s="400"/>
      <c r="AV115" s="400"/>
      <c r="AW115" s="400"/>
      <c r="AX115" s="400"/>
      <c r="AY115" s="400"/>
      <c r="AZ115" s="400"/>
      <c r="BA115" s="400"/>
      <c r="BB115" s="400"/>
      <c r="BC115" s="400"/>
      <c r="BD115" s="400"/>
      <c r="BE115" s="400"/>
      <c r="BF115" s="400"/>
      <c r="BG115" s="400"/>
      <c r="BH115" s="400"/>
      <c r="BI115" s="400"/>
      <c r="BJ115" s="400"/>
      <c r="BK115" s="400"/>
      <c r="BL115" s="400"/>
      <c r="BM115" s="400"/>
      <c r="BN115" s="400"/>
      <c r="BO115" s="400"/>
      <c r="BP115" s="400"/>
      <c r="BQ115" s="400"/>
      <c r="BR115" s="400"/>
      <c r="BS115" s="400"/>
      <c r="BT115" s="400"/>
      <c r="BU115" s="400"/>
      <c r="BV115" s="2"/>
      <c r="BW115" s="2"/>
      <c r="BX115" s="2"/>
      <c r="BY115" s="2"/>
      <c r="BZ115" s="2"/>
      <c r="CA115" s="2"/>
      <c r="CB115" s="2"/>
      <c r="CC115" s="2"/>
    </row>
    <row r="116" spans="1:81" ht="21" customHeight="1">
      <c r="A116" s="409" t="s">
        <v>24</v>
      </c>
      <c r="B116" s="417">
        <f t="shared" ref="B116:G116" si="16">B115-B117</f>
        <v>0</v>
      </c>
      <c r="C116" s="417" t="e">
        <f t="shared" si="16"/>
        <v>#N/A</v>
      </c>
      <c r="D116" s="417">
        <f t="shared" si="16"/>
        <v>0</v>
      </c>
      <c r="E116" s="417">
        <f t="shared" si="16"/>
        <v>0</v>
      </c>
      <c r="F116" s="417">
        <f t="shared" si="16"/>
        <v>0</v>
      </c>
      <c r="G116" s="417">
        <f t="shared" si="16"/>
        <v>0</v>
      </c>
      <c r="H116" s="418" t="e">
        <f>SUM(B116:G116)</f>
        <v>#N/A</v>
      </c>
      <c r="I116" s="400"/>
      <c r="J116" s="400"/>
      <c r="K116" s="400"/>
      <c r="L116" s="400"/>
      <c r="M116" s="400"/>
      <c r="N116" s="400"/>
      <c r="O116" s="400"/>
      <c r="P116" s="400"/>
      <c r="Q116" s="400"/>
      <c r="R116" s="400"/>
      <c r="S116" s="400"/>
      <c r="T116" s="400"/>
      <c r="U116" s="400"/>
      <c r="V116" s="400"/>
      <c r="W116" s="400"/>
      <c r="X116" s="400"/>
      <c r="Y116" s="400"/>
      <c r="Z116" s="400"/>
      <c r="AA116" s="400"/>
      <c r="AB116" s="400"/>
      <c r="AC116" s="400"/>
      <c r="AD116" s="400"/>
      <c r="AE116" s="400"/>
      <c r="AF116" s="400"/>
      <c r="AG116" s="400"/>
      <c r="AH116" s="400"/>
      <c r="AI116" s="400"/>
      <c r="AJ116" s="400"/>
      <c r="AK116" s="400"/>
      <c r="AL116" s="400"/>
      <c r="AM116" s="400"/>
      <c r="AN116" s="400"/>
      <c r="AO116" s="400"/>
      <c r="AP116" s="400"/>
      <c r="AQ116" s="400"/>
      <c r="AR116" s="400"/>
      <c r="AS116" s="400"/>
      <c r="AT116" s="400"/>
      <c r="AU116" s="400"/>
      <c r="AV116" s="400"/>
      <c r="AW116" s="400"/>
      <c r="AX116" s="400"/>
      <c r="AY116" s="400"/>
      <c r="AZ116" s="400"/>
      <c r="BA116" s="400"/>
      <c r="BB116" s="400"/>
      <c r="BC116" s="400"/>
      <c r="BD116" s="400"/>
      <c r="BE116" s="400"/>
      <c r="BF116" s="400"/>
      <c r="BG116" s="400"/>
      <c r="BH116" s="400"/>
      <c r="BI116" s="400"/>
      <c r="BJ116" s="400"/>
      <c r="BK116" s="400"/>
      <c r="BL116" s="400"/>
      <c r="BM116" s="400"/>
      <c r="BN116" s="400"/>
      <c r="BO116" s="400"/>
      <c r="BP116" s="400"/>
      <c r="BQ116" s="400"/>
      <c r="BR116" s="400"/>
      <c r="BS116" s="400"/>
      <c r="BT116" s="400"/>
      <c r="BU116" s="400"/>
      <c r="BV116" s="2"/>
      <c r="BW116" s="2"/>
      <c r="BX116" s="2"/>
      <c r="BY116" s="2"/>
      <c r="BZ116" s="2"/>
      <c r="CA116" s="2"/>
      <c r="CB116" s="2"/>
      <c r="CC116" s="2"/>
    </row>
    <row r="117" spans="1:81" ht="21" customHeight="1">
      <c r="A117" s="410" t="s">
        <v>25</v>
      </c>
      <c r="B117" s="418">
        <f>XpndQtr1!B117+XpndQtr2!B117+XpndQtr3!B117+XpndQtr4!B117+XpndFinal!B117</f>
        <v>0</v>
      </c>
      <c r="C117" s="418" t="e">
        <f>XpndQtr1!C117+XpndQtr2!C117+XpndQtr3!C117+XpndQtr4!C117+XpndFinal!C117</f>
        <v>#N/A</v>
      </c>
      <c r="D117" s="418">
        <f>XpndQtr1!D117+XpndQtr2!D117+XpndQtr3!D117+XpndQtr4!D117+XpndFinal!D117</f>
        <v>0</v>
      </c>
      <c r="E117" s="418">
        <f>XpndQtr1!E117+XpndQtr2!E117+XpndQtr3!E117+XpndQtr4!E117+XpndFinal!E117</f>
        <v>0</v>
      </c>
      <c r="F117" s="418">
        <f>XpndQtr1!F117+XpndQtr2!F117+XpndQtr3!F117+XpndQtr4!F117+XpndFinal!F117</f>
        <v>0</v>
      </c>
      <c r="G117" s="418">
        <f>XpndQtr1!G117+XpndQtr2!G117+XpndQtr3!G117+XpndQtr4!G117+XpndFinal!G117</f>
        <v>0</v>
      </c>
      <c r="H117" s="418" t="e">
        <f>SUM(B117:G117)</f>
        <v>#N/A</v>
      </c>
      <c r="I117" s="400"/>
      <c r="J117" s="400"/>
      <c r="K117" s="400"/>
      <c r="L117" s="400"/>
      <c r="M117" s="400"/>
      <c r="N117" s="400"/>
      <c r="O117" s="400"/>
      <c r="P117" s="400"/>
      <c r="Q117" s="400"/>
      <c r="R117" s="400"/>
      <c r="S117" s="400"/>
      <c r="T117" s="400"/>
      <c r="U117" s="400"/>
      <c r="V117" s="400"/>
      <c r="W117" s="400"/>
      <c r="X117" s="400"/>
      <c r="Y117" s="400"/>
      <c r="Z117" s="400"/>
      <c r="AA117" s="400"/>
      <c r="AB117" s="400"/>
      <c r="AC117" s="400"/>
      <c r="AD117" s="400"/>
      <c r="AE117" s="400"/>
      <c r="AF117" s="400"/>
      <c r="AG117" s="400"/>
      <c r="AH117" s="400"/>
      <c r="AI117" s="400"/>
      <c r="AJ117" s="400"/>
      <c r="AK117" s="400"/>
      <c r="AL117" s="400"/>
      <c r="AM117" s="400"/>
      <c r="AN117" s="400"/>
      <c r="AO117" s="400"/>
      <c r="AP117" s="400"/>
      <c r="AQ117" s="400"/>
      <c r="AR117" s="400"/>
      <c r="AS117" s="400"/>
      <c r="AT117" s="400"/>
      <c r="AU117" s="400"/>
      <c r="AV117" s="400"/>
      <c r="AW117" s="400"/>
      <c r="AX117" s="400"/>
      <c r="AY117" s="400"/>
      <c r="AZ117" s="400"/>
      <c r="BA117" s="400"/>
      <c r="BB117" s="400"/>
      <c r="BC117" s="400"/>
      <c r="BD117" s="400"/>
      <c r="BE117" s="400"/>
      <c r="BF117" s="400"/>
      <c r="BG117" s="400"/>
      <c r="BH117" s="400"/>
      <c r="BI117" s="400"/>
      <c r="BJ117" s="400"/>
      <c r="BK117" s="400"/>
      <c r="BL117" s="400"/>
      <c r="BM117" s="400"/>
      <c r="BN117" s="400"/>
      <c r="BO117" s="400"/>
      <c r="BP117" s="400"/>
      <c r="BQ117" s="400"/>
      <c r="BR117" s="400"/>
      <c r="BS117" s="400"/>
      <c r="BT117" s="400"/>
      <c r="BU117" s="400"/>
      <c r="BV117" s="2"/>
      <c r="BW117" s="2"/>
      <c r="BX117" s="2"/>
      <c r="BY117" s="2"/>
      <c r="BZ117" s="2"/>
      <c r="CA117" s="2"/>
      <c r="CB117" s="2"/>
      <c r="CC117" s="2"/>
    </row>
    <row r="118" spans="1:81" ht="21" customHeight="1">
      <c r="A118" s="400"/>
      <c r="B118" s="400"/>
      <c r="C118" s="400"/>
      <c r="D118" s="400"/>
      <c r="E118" s="400"/>
      <c r="F118" s="400"/>
      <c r="G118" s="400"/>
      <c r="H118" s="400"/>
      <c r="I118" s="400"/>
      <c r="J118" s="400"/>
      <c r="K118" s="400"/>
      <c r="L118" s="400"/>
      <c r="M118" s="400"/>
      <c r="N118" s="400"/>
      <c r="O118" s="400"/>
      <c r="P118" s="400"/>
      <c r="Q118" s="400"/>
      <c r="R118" s="400"/>
      <c r="S118" s="400"/>
      <c r="T118" s="400"/>
      <c r="U118" s="400"/>
      <c r="V118" s="400"/>
      <c r="W118" s="400"/>
      <c r="X118" s="400"/>
      <c r="Y118" s="400"/>
      <c r="Z118" s="400"/>
      <c r="AA118" s="400"/>
      <c r="AB118" s="400"/>
      <c r="AC118" s="400"/>
      <c r="AD118" s="400"/>
      <c r="AE118" s="400"/>
      <c r="AF118" s="400"/>
      <c r="AG118" s="400"/>
      <c r="AH118" s="400"/>
      <c r="AI118" s="400"/>
      <c r="AJ118" s="400"/>
      <c r="AK118" s="400"/>
      <c r="AL118" s="400"/>
      <c r="AM118" s="400"/>
      <c r="AN118" s="400"/>
      <c r="AO118" s="400"/>
      <c r="AP118" s="400"/>
      <c r="AQ118" s="400"/>
      <c r="AR118" s="400"/>
      <c r="AS118" s="400"/>
      <c r="AT118" s="400"/>
      <c r="AU118" s="400"/>
      <c r="AV118" s="400"/>
      <c r="AW118" s="400"/>
      <c r="AX118" s="400"/>
      <c r="AY118" s="400"/>
      <c r="AZ118" s="400"/>
      <c r="BA118" s="400"/>
      <c r="BB118" s="400"/>
      <c r="BC118" s="400"/>
      <c r="BD118" s="400"/>
      <c r="BE118" s="400"/>
      <c r="BF118" s="400"/>
      <c r="BG118" s="400"/>
      <c r="BH118" s="400"/>
      <c r="BI118" s="400"/>
      <c r="BJ118" s="400"/>
      <c r="BK118" s="400"/>
      <c r="BL118" s="400"/>
      <c r="BM118" s="400"/>
      <c r="BN118" s="400"/>
      <c r="BO118" s="400"/>
      <c r="BP118" s="400"/>
      <c r="BQ118" s="400"/>
      <c r="BR118" s="400"/>
      <c r="BS118" s="400"/>
      <c r="BT118" s="400"/>
      <c r="BU118" s="400"/>
      <c r="BV118" s="2"/>
      <c r="BW118" s="2"/>
      <c r="BX118" s="2"/>
      <c r="BY118" s="2"/>
      <c r="BZ118" s="2"/>
      <c r="CA118" s="2"/>
      <c r="CB118" s="2"/>
      <c r="CC118" s="2"/>
    </row>
    <row r="119" spans="1:81" ht="34.5" customHeight="1">
      <c r="A119" s="485" t="s">
        <v>35</v>
      </c>
      <c r="B119" s="486"/>
      <c r="C119" s="486"/>
      <c r="D119" s="486"/>
      <c r="E119" s="486"/>
      <c r="F119" s="486"/>
      <c r="G119" s="486"/>
      <c r="H119" s="486"/>
      <c r="I119" s="400"/>
      <c r="J119" s="400"/>
      <c r="K119" s="400"/>
      <c r="L119" s="400"/>
      <c r="M119" s="400"/>
      <c r="N119" s="400"/>
      <c r="O119" s="400"/>
      <c r="P119" s="400"/>
      <c r="Q119" s="400"/>
      <c r="R119" s="400"/>
      <c r="S119" s="400"/>
      <c r="T119" s="400"/>
      <c r="U119" s="400"/>
      <c r="V119" s="400"/>
      <c r="W119" s="400"/>
      <c r="X119" s="400"/>
      <c r="Y119" s="400"/>
      <c r="Z119" s="400"/>
      <c r="AA119" s="400"/>
      <c r="AB119" s="400"/>
      <c r="AC119" s="400"/>
      <c r="AD119" s="400"/>
      <c r="AE119" s="400"/>
      <c r="AF119" s="400"/>
      <c r="AG119" s="400"/>
      <c r="AH119" s="400"/>
      <c r="AI119" s="400"/>
      <c r="AJ119" s="400"/>
      <c r="AK119" s="400"/>
      <c r="AL119" s="400"/>
      <c r="AM119" s="400"/>
      <c r="AN119" s="400"/>
      <c r="AO119" s="400"/>
      <c r="AP119" s="400"/>
      <c r="AQ119" s="400"/>
      <c r="AR119" s="400"/>
      <c r="AS119" s="400"/>
      <c r="AT119" s="400"/>
      <c r="AU119" s="400"/>
      <c r="AV119" s="400"/>
      <c r="AW119" s="400"/>
      <c r="AX119" s="400"/>
      <c r="AY119" s="400"/>
      <c r="AZ119" s="400"/>
      <c r="BA119" s="400"/>
      <c r="BB119" s="400"/>
      <c r="BC119" s="400"/>
      <c r="BD119" s="400"/>
      <c r="BE119" s="400"/>
      <c r="BF119" s="400"/>
      <c r="BG119" s="400"/>
      <c r="BH119" s="400"/>
      <c r="BI119" s="400"/>
      <c r="BJ119" s="400"/>
      <c r="BK119" s="400"/>
      <c r="BL119" s="400"/>
      <c r="BM119" s="400"/>
      <c r="BN119" s="400"/>
      <c r="BO119" s="400"/>
      <c r="BP119" s="400"/>
      <c r="BQ119" s="400"/>
      <c r="BR119" s="400"/>
      <c r="BS119" s="400"/>
      <c r="BT119" s="400"/>
      <c r="BU119" s="400"/>
      <c r="BV119" s="2"/>
      <c r="BW119" s="2"/>
      <c r="BX119" s="2"/>
      <c r="BY119" s="2"/>
      <c r="BZ119" s="2"/>
      <c r="CA119" s="2"/>
      <c r="CB119" s="2"/>
      <c r="CC119" s="2"/>
    </row>
    <row r="120" spans="1:81">
      <c r="A120" s="400"/>
      <c r="B120" s="400"/>
      <c r="C120" s="400"/>
      <c r="D120" s="400"/>
      <c r="E120" s="400"/>
      <c r="F120" s="400"/>
      <c r="G120" s="400"/>
      <c r="H120" s="400"/>
      <c r="I120" s="400"/>
      <c r="J120" s="400"/>
      <c r="K120" s="400"/>
      <c r="L120" s="400"/>
      <c r="M120" s="400"/>
      <c r="N120" s="400"/>
      <c r="O120" s="400"/>
      <c r="P120" s="400"/>
      <c r="Q120" s="400"/>
      <c r="R120" s="400"/>
      <c r="S120" s="400"/>
      <c r="T120" s="400"/>
      <c r="U120" s="400"/>
      <c r="V120" s="400"/>
      <c r="W120" s="400"/>
      <c r="X120" s="400"/>
      <c r="Y120" s="400"/>
      <c r="Z120" s="400"/>
      <c r="AA120" s="400"/>
      <c r="AB120" s="400"/>
      <c r="AC120" s="400"/>
      <c r="AD120" s="400"/>
      <c r="AE120" s="400"/>
      <c r="AF120" s="400"/>
      <c r="AG120" s="400"/>
      <c r="AH120" s="400"/>
      <c r="AI120" s="400"/>
      <c r="AJ120" s="400"/>
      <c r="AK120" s="400"/>
      <c r="AL120" s="400"/>
      <c r="AM120" s="400"/>
      <c r="AN120" s="400"/>
      <c r="AO120" s="400"/>
      <c r="AP120" s="400"/>
      <c r="AQ120" s="400"/>
      <c r="AR120" s="400"/>
      <c r="AS120" s="400"/>
      <c r="AT120" s="400"/>
      <c r="AU120" s="400"/>
      <c r="AV120" s="400"/>
      <c r="AW120" s="400"/>
      <c r="AX120" s="400"/>
      <c r="AY120" s="400"/>
      <c r="AZ120" s="400"/>
      <c r="BA120" s="400"/>
      <c r="BB120" s="400"/>
      <c r="BC120" s="400"/>
      <c r="BD120" s="400"/>
      <c r="BE120" s="400"/>
      <c r="BF120" s="400"/>
      <c r="BG120" s="400"/>
      <c r="BH120" s="400"/>
      <c r="BI120" s="400"/>
      <c r="BJ120" s="400"/>
      <c r="BK120" s="400"/>
      <c r="BL120" s="400"/>
      <c r="BM120" s="400"/>
      <c r="BN120" s="400"/>
      <c r="BO120" s="400"/>
      <c r="BP120" s="400"/>
      <c r="BQ120" s="400"/>
      <c r="BR120" s="400"/>
      <c r="BS120" s="400"/>
      <c r="BT120" s="400"/>
      <c r="BU120" s="400"/>
      <c r="BV120" s="2"/>
      <c r="BW120" s="2"/>
      <c r="BX120" s="2"/>
      <c r="BY120" s="2"/>
      <c r="BZ120" s="2"/>
      <c r="CA120" s="2"/>
      <c r="CB120" s="2"/>
      <c r="CC120" s="2"/>
    </row>
    <row r="121" spans="1:81">
      <c r="A121" s="400"/>
      <c r="B121" s="400"/>
      <c r="C121" s="400"/>
      <c r="D121" s="400"/>
      <c r="E121" s="400"/>
      <c r="F121" s="400"/>
      <c r="G121" s="400"/>
      <c r="H121" s="400"/>
      <c r="I121" s="400"/>
      <c r="J121" s="400"/>
      <c r="K121" s="400"/>
      <c r="L121" s="400"/>
      <c r="M121" s="400"/>
      <c r="N121" s="400"/>
      <c r="O121" s="400"/>
      <c r="P121" s="400"/>
      <c r="Q121" s="400"/>
      <c r="R121" s="400"/>
      <c r="S121" s="400"/>
      <c r="T121" s="400"/>
      <c r="U121" s="400"/>
      <c r="V121" s="400"/>
      <c r="W121" s="400"/>
      <c r="X121" s="400"/>
      <c r="Y121" s="400"/>
      <c r="Z121" s="400"/>
      <c r="AA121" s="400"/>
      <c r="AB121" s="400"/>
      <c r="AC121" s="400"/>
      <c r="AD121" s="400"/>
      <c r="AE121" s="400"/>
      <c r="AF121" s="400"/>
      <c r="AG121" s="400"/>
      <c r="AH121" s="400"/>
      <c r="AI121" s="400"/>
      <c r="AJ121" s="400"/>
      <c r="AK121" s="400"/>
      <c r="AL121" s="400"/>
      <c r="AM121" s="400"/>
      <c r="AN121" s="400"/>
      <c r="AO121" s="400"/>
      <c r="AP121" s="400"/>
      <c r="AQ121" s="400"/>
      <c r="AR121" s="400"/>
      <c r="AS121" s="400"/>
      <c r="AT121" s="400"/>
      <c r="AU121" s="400"/>
      <c r="AV121" s="400"/>
      <c r="AW121" s="400"/>
      <c r="AX121" s="400"/>
      <c r="AY121" s="400"/>
      <c r="AZ121" s="400"/>
      <c r="BA121" s="400"/>
      <c r="BB121" s="400"/>
      <c r="BC121" s="400"/>
      <c r="BD121" s="400"/>
      <c r="BE121" s="400"/>
      <c r="BF121" s="400"/>
      <c r="BG121" s="400"/>
      <c r="BH121" s="400"/>
      <c r="BI121" s="400"/>
      <c r="BJ121" s="400"/>
      <c r="BK121" s="400"/>
      <c r="BL121" s="400"/>
      <c r="BM121" s="400"/>
      <c r="BN121" s="400"/>
      <c r="BO121" s="400"/>
      <c r="BP121" s="400"/>
      <c r="BQ121" s="400"/>
      <c r="BR121" s="400"/>
      <c r="BS121" s="400"/>
      <c r="BT121" s="400"/>
      <c r="BU121" s="400"/>
      <c r="BV121" s="2"/>
      <c r="BW121" s="2"/>
      <c r="BX121" s="2"/>
      <c r="BY121" s="2"/>
      <c r="BZ121" s="2"/>
      <c r="CA121" s="2"/>
      <c r="CB121" s="2"/>
      <c r="CC121" s="2"/>
    </row>
    <row r="122" spans="1:81">
      <c r="A122" s="400"/>
      <c r="B122" s="400"/>
      <c r="C122" s="400"/>
      <c r="D122" s="400"/>
      <c r="E122" s="400"/>
      <c r="F122" s="400"/>
      <c r="G122" s="400"/>
      <c r="H122" s="400"/>
      <c r="I122" s="400"/>
      <c r="J122" s="400"/>
      <c r="K122" s="400"/>
      <c r="L122" s="400"/>
      <c r="M122" s="400"/>
      <c r="N122" s="400"/>
      <c r="O122" s="400"/>
      <c r="P122" s="400"/>
      <c r="Q122" s="400"/>
      <c r="R122" s="400"/>
      <c r="S122" s="400"/>
      <c r="T122" s="400"/>
      <c r="U122" s="400"/>
      <c r="V122" s="400"/>
      <c r="W122" s="400"/>
      <c r="X122" s="400"/>
      <c r="Y122" s="400"/>
      <c r="Z122" s="400"/>
      <c r="AA122" s="400"/>
      <c r="AB122" s="400"/>
      <c r="AC122" s="400"/>
      <c r="AD122" s="400"/>
      <c r="AE122" s="400"/>
      <c r="AF122" s="400"/>
      <c r="AG122" s="400"/>
      <c r="AH122" s="400"/>
      <c r="AI122" s="400"/>
      <c r="AJ122" s="400"/>
      <c r="AK122" s="400"/>
      <c r="AL122" s="400"/>
      <c r="AM122" s="400"/>
      <c r="AN122" s="400"/>
      <c r="AO122" s="400"/>
      <c r="AP122" s="400"/>
      <c r="AQ122" s="400"/>
      <c r="AR122" s="400"/>
      <c r="AS122" s="400"/>
      <c r="AT122" s="400"/>
      <c r="AU122" s="400"/>
      <c r="AV122" s="400"/>
      <c r="AW122" s="400"/>
      <c r="AX122" s="400"/>
      <c r="AY122" s="400"/>
      <c r="AZ122" s="400"/>
      <c r="BA122" s="400"/>
      <c r="BB122" s="400"/>
      <c r="BC122" s="400"/>
      <c r="BD122" s="400"/>
      <c r="BE122" s="400"/>
      <c r="BF122" s="400"/>
      <c r="BG122" s="400"/>
      <c r="BH122" s="400"/>
      <c r="BI122" s="400"/>
      <c r="BJ122" s="400"/>
      <c r="BK122" s="400"/>
      <c r="BL122" s="400"/>
      <c r="BM122" s="400"/>
      <c r="BN122" s="400"/>
      <c r="BO122" s="400"/>
      <c r="BP122" s="400"/>
      <c r="BQ122" s="400"/>
      <c r="BR122" s="400"/>
      <c r="BS122" s="400"/>
      <c r="BT122" s="400"/>
      <c r="BU122" s="400"/>
      <c r="BV122" s="2"/>
      <c r="BW122" s="2"/>
      <c r="BX122" s="2"/>
      <c r="BY122" s="2"/>
      <c r="BZ122" s="2"/>
      <c r="CA122" s="2"/>
      <c r="CB122" s="2"/>
      <c r="CC122" s="2"/>
    </row>
    <row r="123" spans="1:81">
      <c r="A123" s="400"/>
      <c r="B123" s="400"/>
      <c r="C123" s="400"/>
      <c r="D123" s="400"/>
      <c r="E123" s="400"/>
      <c r="F123" s="400"/>
      <c r="G123" s="400"/>
      <c r="H123" s="400"/>
      <c r="I123" s="400"/>
      <c r="J123" s="400"/>
      <c r="K123" s="400"/>
      <c r="L123" s="400"/>
      <c r="M123" s="400"/>
      <c r="N123" s="400"/>
      <c r="O123" s="400"/>
      <c r="P123" s="400"/>
      <c r="Q123" s="400"/>
      <c r="R123" s="400"/>
      <c r="S123" s="400"/>
      <c r="T123" s="400"/>
      <c r="U123" s="400"/>
      <c r="V123" s="400"/>
      <c r="W123" s="400"/>
      <c r="X123" s="400"/>
      <c r="Y123" s="400"/>
      <c r="Z123" s="400"/>
      <c r="AA123" s="400"/>
      <c r="AB123" s="400"/>
      <c r="AC123" s="400"/>
      <c r="AD123" s="400"/>
      <c r="AE123" s="400"/>
      <c r="AF123" s="400"/>
      <c r="AG123" s="400"/>
      <c r="AH123" s="400"/>
      <c r="AI123" s="400"/>
      <c r="AJ123" s="400"/>
      <c r="AK123" s="400"/>
      <c r="AL123" s="400"/>
      <c r="AM123" s="400"/>
      <c r="AN123" s="400"/>
      <c r="AO123" s="400"/>
      <c r="AP123" s="400"/>
      <c r="AQ123" s="400"/>
      <c r="AR123" s="400"/>
      <c r="AS123" s="400"/>
      <c r="AT123" s="400"/>
      <c r="AU123" s="400"/>
      <c r="AV123" s="400"/>
      <c r="AW123" s="400"/>
      <c r="AX123" s="400"/>
      <c r="AY123" s="400"/>
      <c r="AZ123" s="400"/>
      <c r="BA123" s="400"/>
      <c r="BB123" s="400"/>
      <c r="BC123" s="400"/>
      <c r="BD123" s="400"/>
      <c r="BE123" s="400"/>
      <c r="BF123" s="400"/>
      <c r="BG123" s="400"/>
      <c r="BH123" s="400"/>
      <c r="BI123" s="400"/>
      <c r="BJ123" s="400"/>
      <c r="BK123" s="400"/>
      <c r="BL123" s="400"/>
      <c r="BM123" s="400"/>
      <c r="BN123" s="400"/>
      <c r="BO123" s="400"/>
      <c r="BP123" s="400"/>
      <c r="BQ123" s="400"/>
      <c r="BR123" s="400"/>
      <c r="BS123" s="400"/>
      <c r="BT123" s="400"/>
      <c r="BU123" s="400"/>
      <c r="BV123" s="2"/>
      <c r="BW123" s="2"/>
      <c r="BX123" s="2"/>
      <c r="BY123" s="2"/>
      <c r="BZ123" s="2"/>
      <c r="CA123" s="2"/>
      <c r="CB123" s="2"/>
      <c r="CC123" s="2"/>
    </row>
    <row r="124" spans="1:81">
      <c r="A124" s="400"/>
      <c r="B124" s="400"/>
      <c r="C124" s="400"/>
      <c r="D124" s="400"/>
      <c r="E124" s="400"/>
      <c r="F124" s="400"/>
      <c r="G124" s="400"/>
      <c r="H124" s="400"/>
      <c r="I124" s="400"/>
      <c r="J124" s="400"/>
      <c r="K124" s="400"/>
      <c r="L124" s="400"/>
      <c r="M124" s="400"/>
      <c r="N124" s="400"/>
      <c r="O124" s="400"/>
      <c r="P124" s="400"/>
      <c r="Q124" s="400"/>
      <c r="R124" s="400"/>
      <c r="S124" s="400"/>
      <c r="T124" s="400"/>
      <c r="U124" s="400"/>
      <c r="V124" s="400"/>
      <c r="W124" s="400"/>
      <c r="X124" s="400"/>
      <c r="Y124" s="400"/>
      <c r="Z124" s="400"/>
      <c r="AA124" s="400"/>
      <c r="AB124" s="400"/>
      <c r="AC124" s="400"/>
      <c r="AD124" s="400"/>
      <c r="AE124" s="400"/>
      <c r="AF124" s="400"/>
      <c r="AG124" s="400"/>
      <c r="AH124" s="400"/>
      <c r="AI124" s="400"/>
      <c r="AJ124" s="400"/>
      <c r="AK124" s="400"/>
      <c r="AL124" s="400"/>
      <c r="AM124" s="400"/>
      <c r="AN124" s="400"/>
      <c r="AO124" s="400"/>
      <c r="AP124" s="400"/>
      <c r="AQ124" s="400"/>
      <c r="AR124" s="400"/>
      <c r="AS124" s="400"/>
      <c r="AT124" s="400"/>
      <c r="AU124" s="400"/>
      <c r="AV124" s="400"/>
      <c r="AW124" s="400"/>
      <c r="AX124" s="400"/>
      <c r="AY124" s="400"/>
      <c r="AZ124" s="400"/>
      <c r="BA124" s="400"/>
      <c r="BB124" s="400"/>
      <c r="BC124" s="400"/>
      <c r="BD124" s="400"/>
      <c r="BE124" s="400"/>
      <c r="BF124" s="400"/>
      <c r="BG124" s="400"/>
      <c r="BH124" s="400"/>
      <c r="BI124" s="400"/>
      <c r="BJ124" s="400"/>
      <c r="BK124" s="400"/>
      <c r="BL124" s="400"/>
      <c r="BM124" s="400"/>
      <c r="BN124" s="400"/>
      <c r="BO124" s="400"/>
      <c r="BP124" s="400"/>
      <c r="BQ124" s="400"/>
      <c r="BR124" s="400"/>
      <c r="BS124" s="400"/>
      <c r="BT124" s="400"/>
      <c r="BU124" s="400"/>
      <c r="BV124" s="2"/>
      <c r="BW124" s="2"/>
      <c r="BX124" s="2"/>
      <c r="BY124" s="2"/>
      <c r="BZ124" s="2"/>
      <c r="CA124" s="2"/>
      <c r="CB124" s="2"/>
      <c r="CC124" s="2"/>
    </row>
    <row r="125" spans="1:81">
      <c r="A125" s="400"/>
      <c r="B125" s="400"/>
      <c r="C125" s="400"/>
      <c r="D125" s="400"/>
      <c r="E125" s="400"/>
      <c r="F125" s="400"/>
      <c r="G125" s="400"/>
      <c r="H125" s="400"/>
      <c r="I125" s="400"/>
      <c r="J125" s="400"/>
      <c r="K125" s="400"/>
      <c r="L125" s="400"/>
      <c r="M125" s="400"/>
      <c r="N125" s="400"/>
      <c r="O125" s="400"/>
      <c r="P125" s="400"/>
      <c r="Q125" s="400"/>
      <c r="R125" s="400"/>
      <c r="S125" s="400"/>
      <c r="T125" s="400"/>
      <c r="U125" s="400"/>
      <c r="V125" s="400"/>
      <c r="W125" s="400"/>
      <c r="X125" s="400"/>
      <c r="Y125" s="400"/>
      <c r="Z125" s="400"/>
      <c r="AA125" s="400"/>
      <c r="AB125" s="400"/>
      <c r="AC125" s="400"/>
      <c r="AD125" s="400"/>
      <c r="AE125" s="400"/>
      <c r="AF125" s="400"/>
      <c r="AG125" s="400"/>
      <c r="AH125" s="400"/>
      <c r="AI125" s="400"/>
      <c r="AJ125" s="400"/>
      <c r="AK125" s="400"/>
      <c r="AL125" s="400"/>
      <c r="AM125" s="400"/>
      <c r="AN125" s="400"/>
      <c r="AO125" s="400"/>
      <c r="AP125" s="400"/>
      <c r="AQ125" s="400"/>
      <c r="AR125" s="400"/>
      <c r="AS125" s="400"/>
      <c r="AT125" s="400"/>
      <c r="AU125" s="400"/>
      <c r="AV125" s="400"/>
      <c r="AW125" s="400"/>
      <c r="AX125" s="400"/>
      <c r="AY125" s="400"/>
      <c r="AZ125" s="400"/>
      <c r="BA125" s="400"/>
      <c r="BB125" s="400"/>
      <c r="BC125" s="400"/>
      <c r="BD125" s="400"/>
      <c r="BE125" s="400"/>
      <c r="BF125" s="400"/>
      <c r="BG125" s="400"/>
      <c r="BH125" s="400"/>
      <c r="BI125" s="400"/>
      <c r="BJ125" s="400"/>
      <c r="BK125" s="400"/>
      <c r="BL125" s="400"/>
      <c r="BM125" s="400"/>
      <c r="BN125" s="400"/>
      <c r="BO125" s="400"/>
      <c r="BP125" s="400"/>
      <c r="BQ125" s="400"/>
      <c r="BR125" s="400"/>
      <c r="BS125" s="400"/>
      <c r="BT125" s="400"/>
      <c r="BU125" s="400"/>
      <c r="BV125" s="2"/>
      <c r="BW125" s="2"/>
      <c r="BX125" s="2"/>
      <c r="BY125" s="2"/>
      <c r="BZ125" s="2"/>
      <c r="CA125" s="2"/>
      <c r="CB125" s="2"/>
      <c r="CC125" s="2"/>
    </row>
    <row r="126" spans="1:81">
      <c r="A126" s="400"/>
      <c r="B126" s="400"/>
      <c r="C126" s="400"/>
      <c r="D126" s="400"/>
      <c r="E126" s="400"/>
      <c r="F126" s="400"/>
      <c r="G126" s="400"/>
      <c r="H126" s="400"/>
      <c r="I126" s="400"/>
      <c r="J126" s="400"/>
      <c r="K126" s="400"/>
      <c r="L126" s="400"/>
      <c r="M126" s="400"/>
      <c r="N126" s="400"/>
      <c r="O126" s="400"/>
      <c r="P126" s="400"/>
      <c r="Q126" s="400"/>
      <c r="R126" s="400"/>
      <c r="S126" s="400"/>
      <c r="T126" s="400"/>
      <c r="U126" s="400"/>
      <c r="V126" s="400"/>
      <c r="W126" s="400"/>
      <c r="X126" s="400"/>
      <c r="Y126" s="400"/>
      <c r="Z126" s="400"/>
      <c r="AA126" s="400"/>
      <c r="AB126" s="400"/>
      <c r="AC126" s="400"/>
      <c r="AD126" s="400"/>
      <c r="AE126" s="400"/>
      <c r="AF126" s="400"/>
      <c r="AG126" s="400"/>
      <c r="AH126" s="400"/>
      <c r="AI126" s="400"/>
      <c r="AJ126" s="400"/>
      <c r="AK126" s="400"/>
      <c r="AL126" s="400"/>
      <c r="AM126" s="400"/>
      <c r="AN126" s="400"/>
      <c r="AO126" s="400"/>
      <c r="AP126" s="400"/>
      <c r="AQ126" s="400"/>
      <c r="AR126" s="400"/>
      <c r="AS126" s="400"/>
      <c r="AT126" s="400"/>
      <c r="AU126" s="400"/>
      <c r="AV126" s="400"/>
      <c r="AW126" s="400"/>
      <c r="AX126" s="400"/>
      <c r="AY126" s="400"/>
      <c r="AZ126" s="400"/>
      <c r="BA126" s="400"/>
      <c r="BB126" s="400"/>
      <c r="BC126" s="400"/>
      <c r="BD126" s="400"/>
      <c r="BE126" s="400"/>
      <c r="BF126" s="400"/>
      <c r="BG126" s="400"/>
      <c r="BH126" s="400"/>
      <c r="BI126" s="400"/>
      <c r="BJ126" s="400"/>
      <c r="BK126" s="400"/>
      <c r="BL126" s="400"/>
      <c r="BM126" s="400"/>
      <c r="BN126" s="400"/>
      <c r="BO126" s="400"/>
      <c r="BP126" s="400"/>
      <c r="BQ126" s="400"/>
      <c r="BR126" s="400"/>
      <c r="BS126" s="400"/>
      <c r="BT126" s="400"/>
      <c r="BU126" s="400"/>
      <c r="BV126" s="2"/>
      <c r="BW126" s="2"/>
      <c r="BX126" s="2"/>
      <c r="BY126" s="2"/>
      <c r="BZ126" s="2"/>
      <c r="CA126" s="2"/>
      <c r="CB126" s="2"/>
      <c r="CC126" s="2"/>
    </row>
    <row r="127" spans="1:81">
      <c r="A127" s="400"/>
      <c r="B127" s="400"/>
      <c r="C127" s="400"/>
      <c r="D127" s="400"/>
      <c r="E127" s="400"/>
      <c r="F127" s="400"/>
      <c r="G127" s="400"/>
      <c r="H127" s="400"/>
      <c r="I127" s="400"/>
      <c r="J127" s="400"/>
      <c r="K127" s="400"/>
      <c r="L127" s="400"/>
      <c r="M127" s="400"/>
      <c r="N127" s="400"/>
      <c r="O127" s="400"/>
      <c r="P127" s="400"/>
      <c r="Q127" s="400"/>
      <c r="R127" s="400"/>
      <c r="S127" s="400"/>
      <c r="T127" s="400"/>
      <c r="U127" s="400"/>
      <c r="V127" s="400"/>
      <c r="W127" s="400"/>
      <c r="X127" s="400"/>
      <c r="Y127" s="400"/>
      <c r="Z127" s="400"/>
      <c r="AA127" s="400"/>
      <c r="AB127" s="400"/>
      <c r="AC127" s="400"/>
      <c r="AD127" s="400"/>
      <c r="AE127" s="400"/>
      <c r="AF127" s="400"/>
      <c r="AG127" s="400"/>
      <c r="AH127" s="400"/>
      <c r="AI127" s="400"/>
      <c r="AJ127" s="400"/>
      <c r="AK127" s="400"/>
      <c r="AL127" s="400"/>
      <c r="AM127" s="400"/>
      <c r="AN127" s="400"/>
      <c r="AO127" s="400"/>
      <c r="AP127" s="400"/>
      <c r="AQ127" s="400"/>
      <c r="AR127" s="400"/>
      <c r="AS127" s="400"/>
      <c r="AT127" s="400"/>
      <c r="AU127" s="400"/>
      <c r="AV127" s="400"/>
      <c r="AW127" s="400"/>
      <c r="AX127" s="400"/>
      <c r="AY127" s="400"/>
      <c r="AZ127" s="400"/>
      <c r="BA127" s="400"/>
      <c r="BB127" s="400"/>
      <c r="BC127" s="400"/>
      <c r="BD127" s="400"/>
      <c r="BE127" s="400"/>
      <c r="BF127" s="400"/>
      <c r="BG127" s="400"/>
      <c r="BH127" s="400"/>
      <c r="BI127" s="400"/>
      <c r="BJ127" s="400"/>
      <c r="BK127" s="400"/>
      <c r="BL127" s="400"/>
      <c r="BM127" s="400"/>
      <c r="BN127" s="400"/>
      <c r="BO127" s="400"/>
      <c r="BP127" s="400"/>
      <c r="BQ127" s="400"/>
      <c r="BR127" s="400"/>
      <c r="BS127" s="400"/>
      <c r="BT127" s="400"/>
      <c r="BU127" s="400"/>
      <c r="BV127" s="2"/>
      <c r="BW127" s="2"/>
      <c r="BX127" s="2"/>
      <c r="BY127" s="2"/>
      <c r="BZ127" s="2"/>
      <c r="CA127" s="2"/>
      <c r="CB127" s="2"/>
      <c r="CC127" s="2"/>
    </row>
    <row r="128" spans="1:81">
      <c r="A128" s="400"/>
      <c r="B128" s="400"/>
      <c r="C128" s="400"/>
      <c r="D128" s="400"/>
      <c r="E128" s="400"/>
      <c r="F128" s="400"/>
      <c r="G128" s="400"/>
      <c r="H128" s="400"/>
      <c r="I128" s="400"/>
      <c r="J128" s="400"/>
      <c r="K128" s="400"/>
      <c r="L128" s="400"/>
      <c r="M128" s="400"/>
      <c r="N128" s="400"/>
      <c r="O128" s="400"/>
      <c r="P128" s="400"/>
      <c r="Q128" s="400"/>
      <c r="R128" s="400"/>
      <c r="S128" s="400"/>
      <c r="T128" s="400"/>
      <c r="U128" s="400"/>
      <c r="V128" s="400"/>
      <c r="W128" s="400"/>
      <c r="X128" s="400"/>
      <c r="Y128" s="400"/>
      <c r="Z128" s="400"/>
      <c r="AA128" s="400"/>
      <c r="AB128" s="400"/>
      <c r="AC128" s="400"/>
      <c r="AD128" s="400"/>
      <c r="AE128" s="400"/>
      <c r="AF128" s="400"/>
      <c r="AG128" s="400"/>
      <c r="AH128" s="400"/>
      <c r="AI128" s="400"/>
      <c r="AJ128" s="400"/>
      <c r="AK128" s="400"/>
      <c r="AL128" s="400"/>
      <c r="AM128" s="400"/>
      <c r="AN128" s="400"/>
      <c r="AO128" s="400"/>
      <c r="AP128" s="400"/>
      <c r="AQ128" s="400"/>
      <c r="AR128" s="400"/>
      <c r="AS128" s="400"/>
      <c r="AT128" s="400"/>
      <c r="AU128" s="400"/>
      <c r="AV128" s="400"/>
      <c r="AW128" s="400"/>
      <c r="AX128" s="400"/>
      <c r="AY128" s="400"/>
      <c r="AZ128" s="400"/>
      <c r="BA128" s="400"/>
      <c r="BB128" s="400"/>
      <c r="BC128" s="400"/>
      <c r="BD128" s="400"/>
      <c r="BE128" s="400"/>
      <c r="BF128" s="400"/>
      <c r="BG128" s="400"/>
      <c r="BH128" s="400"/>
      <c r="BI128" s="400"/>
      <c r="BJ128" s="400"/>
      <c r="BK128" s="400"/>
      <c r="BL128" s="400"/>
      <c r="BM128" s="400"/>
      <c r="BN128" s="400"/>
      <c r="BO128" s="400"/>
      <c r="BP128" s="400"/>
      <c r="BQ128" s="400"/>
      <c r="BR128" s="400"/>
      <c r="BS128" s="400"/>
      <c r="BT128" s="400"/>
      <c r="BU128" s="400"/>
      <c r="BV128" s="2"/>
      <c r="BW128" s="2"/>
      <c r="BX128" s="2"/>
      <c r="BY128" s="2"/>
      <c r="BZ128" s="2"/>
      <c r="CA128" s="2"/>
      <c r="CB128" s="2"/>
      <c r="CC128" s="2"/>
    </row>
    <row r="129" spans="1:81">
      <c r="A129" s="400"/>
      <c r="B129" s="400"/>
      <c r="C129" s="400"/>
      <c r="D129" s="400"/>
      <c r="E129" s="400"/>
      <c r="F129" s="400"/>
      <c r="G129" s="400"/>
      <c r="H129" s="400"/>
      <c r="I129" s="400"/>
      <c r="J129" s="400"/>
      <c r="K129" s="400"/>
      <c r="L129" s="400"/>
      <c r="M129" s="400"/>
      <c r="N129" s="400"/>
      <c r="O129" s="400"/>
      <c r="P129" s="400"/>
      <c r="Q129" s="400"/>
      <c r="R129" s="400"/>
      <c r="S129" s="400"/>
      <c r="T129" s="400"/>
      <c r="U129" s="400"/>
      <c r="V129" s="400"/>
      <c r="W129" s="400"/>
      <c r="X129" s="400"/>
      <c r="Y129" s="400"/>
      <c r="Z129" s="400"/>
      <c r="AA129" s="400"/>
      <c r="AB129" s="400"/>
      <c r="AC129" s="400"/>
      <c r="AD129" s="400"/>
      <c r="AE129" s="400"/>
      <c r="AF129" s="400"/>
      <c r="AG129" s="400"/>
      <c r="AH129" s="400"/>
      <c r="AI129" s="400"/>
      <c r="AJ129" s="400"/>
      <c r="AK129" s="400"/>
      <c r="AL129" s="400"/>
      <c r="AM129" s="400"/>
      <c r="AN129" s="400"/>
      <c r="AO129" s="400"/>
      <c r="AP129" s="400"/>
      <c r="AQ129" s="400"/>
      <c r="AR129" s="400"/>
      <c r="AS129" s="400"/>
      <c r="AT129" s="400"/>
      <c r="AU129" s="400"/>
      <c r="AV129" s="400"/>
      <c r="AW129" s="400"/>
      <c r="AX129" s="400"/>
      <c r="AY129" s="400"/>
      <c r="AZ129" s="400"/>
      <c r="BA129" s="400"/>
      <c r="BB129" s="400"/>
      <c r="BC129" s="400"/>
      <c r="BD129" s="400"/>
      <c r="BE129" s="400"/>
      <c r="BF129" s="400"/>
      <c r="BG129" s="400"/>
      <c r="BH129" s="400"/>
      <c r="BI129" s="400"/>
      <c r="BJ129" s="400"/>
      <c r="BK129" s="400"/>
      <c r="BL129" s="400"/>
      <c r="BM129" s="400"/>
      <c r="BN129" s="400"/>
      <c r="BO129" s="400"/>
      <c r="BP129" s="400"/>
      <c r="BQ129" s="400"/>
      <c r="BR129" s="400"/>
      <c r="BS129" s="400"/>
      <c r="BT129" s="400"/>
      <c r="BU129" s="400"/>
      <c r="BV129" s="2"/>
      <c r="BW129" s="2"/>
      <c r="BX129" s="2"/>
      <c r="BY129" s="2"/>
      <c r="BZ129" s="2"/>
      <c r="CA129" s="2"/>
      <c r="CB129" s="2"/>
      <c r="CC129" s="2"/>
    </row>
    <row r="130" spans="1:81">
      <c r="A130" s="400"/>
      <c r="B130" s="400"/>
      <c r="C130" s="400"/>
      <c r="D130" s="400"/>
      <c r="E130" s="400"/>
      <c r="F130" s="400"/>
      <c r="G130" s="400"/>
      <c r="H130" s="400"/>
      <c r="I130" s="400"/>
      <c r="J130" s="400"/>
      <c r="K130" s="400"/>
      <c r="L130" s="400"/>
      <c r="M130" s="400"/>
      <c r="N130" s="400"/>
      <c r="O130" s="400"/>
      <c r="P130" s="400"/>
      <c r="Q130" s="400"/>
      <c r="R130" s="400"/>
      <c r="S130" s="400"/>
      <c r="T130" s="400"/>
      <c r="U130" s="400"/>
      <c r="V130" s="400"/>
      <c r="W130" s="400"/>
      <c r="X130" s="400"/>
      <c r="Y130" s="400"/>
      <c r="Z130" s="400"/>
      <c r="AA130" s="400"/>
      <c r="AB130" s="400"/>
      <c r="AC130" s="400"/>
      <c r="AD130" s="400"/>
      <c r="AE130" s="400"/>
      <c r="AF130" s="400"/>
      <c r="AG130" s="400"/>
      <c r="AH130" s="400"/>
      <c r="AI130" s="400"/>
      <c r="AJ130" s="400"/>
      <c r="AK130" s="400"/>
      <c r="AL130" s="400"/>
      <c r="AM130" s="400"/>
      <c r="AN130" s="400"/>
      <c r="AO130" s="400"/>
      <c r="AP130" s="400"/>
      <c r="AQ130" s="400"/>
      <c r="AR130" s="400"/>
      <c r="AS130" s="400"/>
      <c r="AT130" s="400"/>
      <c r="AU130" s="400"/>
      <c r="AV130" s="400"/>
      <c r="AW130" s="400"/>
      <c r="AX130" s="400"/>
      <c r="AY130" s="400"/>
      <c r="AZ130" s="400"/>
      <c r="BA130" s="400"/>
      <c r="BB130" s="400"/>
      <c r="BC130" s="400"/>
      <c r="BD130" s="400"/>
      <c r="BE130" s="400"/>
      <c r="BF130" s="400"/>
      <c r="BG130" s="400"/>
      <c r="BH130" s="400"/>
      <c r="BI130" s="400"/>
      <c r="BJ130" s="400"/>
      <c r="BK130" s="400"/>
      <c r="BL130" s="400"/>
      <c r="BM130" s="400"/>
      <c r="BN130" s="400"/>
      <c r="BO130" s="400"/>
      <c r="BP130" s="400"/>
      <c r="BQ130" s="400"/>
      <c r="BR130" s="400"/>
      <c r="BS130" s="400"/>
      <c r="BT130" s="400"/>
      <c r="BU130" s="400"/>
      <c r="BV130" s="2"/>
      <c r="BW130" s="2"/>
      <c r="BX130" s="2"/>
      <c r="BY130" s="2"/>
      <c r="BZ130" s="2"/>
      <c r="CA130" s="2"/>
      <c r="CB130" s="2"/>
      <c r="CC130" s="2"/>
    </row>
    <row r="131" spans="1:81">
      <c r="A131" s="400"/>
      <c r="B131" s="400"/>
      <c r="C131" s="400"/>
      <c r="D131" s="400"/>
      <c r="E131" s="400"/>
      <c r="F131" s="400"/>
      <c r="G131" s="400"/>
      <c r="H131" s="400"/>
      <c r="I131" s="400"/>
      <c r="J131" s="400"/>
      <c r="K131" s="400"/>
      <c r="L131" s="400"/>
      <c r="M131" s="400"/>
      <c r="N131" s="400"/>
      <c r="O131" s="400"/>
      <c r="P131" s="400"/>
      <c r="Q131" s="400"/>
      <c r="R131" s="400"/>
      <c r="S131" s="400"/>
      <c r="T131" s="400"/>
      <c r="U131" s="400"/>
      <c r="V131" s="400"/>
      <c r="W131" s="400"/>
      <c r="X131" s="400"/>
      <c r="Y131" s="400"/>
      <c r="Z131" s="400"/>
      <c r="AA131" s="400"/>
      <c r="AB131" s="400"/>
      <c r="AC131" s="400"/>
      <c r="AD131" s="400"/>
      <c r="AE131" s="400"/>
      <c r="AF131" s="400"/>
      <c r="AG131" s="400"/>
      <c r="AH131" s="400"/>
      <c r="AI131" s="400"/>
      <c r="AJ131" s="400"/>
      <c r="AK131" s="400"/>
      <c r="AL131" s="400"/>
      <c r="AM131" s="400"/>
      <c r="AN131" s="400"/>
      <c r="AO131" s="400"/>
      <c r="AP131" s="400"/>
      <c r="AQ131" s="400"/>
      <c r="AR131" s="400"/>
      <c r="AS131" s="400"/>
      <c r="AT131" s="400"/>
      <c r="AU131" s="400"/>
      <c r="AV131" s="400"/>
      <c r="AW131" s="400"/>
      <c r="AX131" s="400"/>
      <c r="AY131" s="400"/>
      <c r="AZ131" s="400"/>
      <c r="BA131" s="400"/>
      <c r="BB131" s="400"/>
      <c r="BC131" s="400"/>
      <c r="BD131" s="400"/>
      <c r="BE131" s="400"/>
      <c r="BF131" s="400"/>
      <c r="BG131" s="400"/>
      <c r="BH131" s="400"/>
      <c r="BI131" s="400"/>
      <c r="BJ131" s="400"/>
      <c r="BK131" s="400"/>
      <c r="BL131" s="400"/>
      <c r="BM131" s="400"/>
      <c r="BN131" s="400"/>
      <c r="BO131" s="400"/>
      <c r="BP131" s="400"/>
      <c r="BQ131" s="400"/>
      <c r="BR131" s="400"/>
      <c r="BS131" s="400"/>
      <c r="BT131" s="400"/>
      <c r="BU131" s="400"/>
      <c r="BV131" s="2"/>
      <c r="BW131" s="2"/>
      <c r="BX131" s="2"/>
      <c r="BY131" s="2"/>
      <c r="BZ131" s="2"/>
      <c r="CA131" s="2"/>
      <c r="CB131" s="2"/>
      <c r="CC131" s="2"/>
    </row>
    <row r="132" spans="1:81">
      <c r="A132" s="400"/>
      <c r="B132" s="400"/>
      <c r="C132" s="400"/>
      <c r="D132" s="400"/>
      <c r="E132" s="400"/>
      <c r="F132" s="400"/>
      <c r="G132" s="400"/>
      <c r="H132" s="400"/>
      <c r="I132" s="400"/>
      <c r="J132" s="400"/>
      <c r="K132" s="400"/>
      <c r="L132" s="400"/>
      <c r="M132" s="400"/>
      <c r="N132" s="400"/>
      <c r="O132" s="400"/>
      <c r="P132" s="400"/>
      <c r="Q132" s="400"/>
      <c r="R132" s="400"/>
      <c r="S132" s="400"/>
      <c r="T132" s="400"/>
      <c r="U132" s="400"/>
      <c r="V132" s="400"/>
      <c r="W132" s="400"/>
      <c r="X132" s="400"/>
      <c r="Y132" s="400"/>
      <c r="Z132" s="400"/>
      <c r="AA132" s="400"/>
      <c r="AB132" s="400"/>
      <c r="AC132" s="400"/>
      <c r="AD132" s="400"/>
      <c r="AE132" s="400"/>
      <c r="AF132" s="400"/>
      <c r="AG132" s="400"/>
      <c r="AH132" s="400"/>
      <c r="AI132" s="400"/>
      <c r="AJ132" s="400"/>
      <c r="AK132" s="400"/>
      <c r="AL132" s="400"/>
      <c r="AM132" s="400"/>
      <c r="AN132" s="400"/>
      <c r="AO132" s="400"/>
      <c r="AP132" s="400"/>
      <c r="AQ132" s="400"/>
      <c r="AR132" s="400"/>
      <c r="AS132" s="400"/>
      <c r="AT132" s="400"/>
      <c r="AU132" s="400"/>
      <c r="AV132" s="400"/>
      <c r="AW132" s="400"/>
      <c r="AX132" s="400"/>
      <c r="AY132" s="400"/>
      <c r="AZ132" s="400"/>
      <c r="BA132" s="400"/>
      <c r="BB132" s="400"/>
      <c r="BC132" s="400"/>
      <c r="BD132" s="400"/>
      <c r="BE132" s="400"/>
      <c r="BF132" s="400"/>
      <c r="BG132" s="400"/>
      <c r="BH132" s="400"/>
      <c r="BI132" s="400"/>
      <c r="BJ132" s="400"/>
      <c r="BK132" s="400"/>
      <c r="BL132" s="400"/>
      <c r="BM132" s="400"/>
      <c r="BN132" s="400"/>
      <c r="BO132" s="400"/>
      <c r="BP132" s="400"/>
      <c r="BQ132" s="400"/>
      <c r="BR132" s="400"/>
      <c r="BS132" s="400"/>
      <c r="BT132" s="400"/>
      <c r="BU132" s="400"/>
      <c r="BV132" s="2"/>
      <c r="BW132" s="2"/>
      <c r="BX132" s="2"/>
      <c r="BY132" s="2"/>
      <c r="BZ132" s="2"/>
      <c r="CA132" s="2"/>
      <c r="CB132" s="2"/>
      <c r="CC132" s="2"/>
    </row>
    <row r="133" spans="1:81">
      <c r="A133" s="400"/>
      <c r="B133" s="400"/>
      <c r="C133" s="400"/>
      <c r="D133" s="400"/>
      <c r="E133" s="400"/>
      <c r="F133" s="400"/>
      <c r="G133" s="400"/>
      <c r="H133" s="400"/>
      <c r="I133" s="400"/>
      <c r="J133" s="400"/>
      <c r="K133" s="400"/>
      <c r="L133" s="400"/>
      <c r="M133" s="400"/>
      <c r="N133" s="400"/>
      <c r="O133" s="400"/>
      <c r="P133" s="400"/>
      <c r="Q133" s="400"/>
      <c r="R133" s="400"/>
      <c r="S133" s="400"/>
      <c r="T133" s="400"/>
      <c r="U133" s="400"/>
      <c r="V133" s="400"/>
      <c r="W133" s="400"/>
      <c r="X133" s="400"/>
      <c r="Y133" s="400"/>
      <c r="Z133" s="400"/>
      <c r="AA133" s="400"/>
      <c r="AB133" s="400"/>
      <c r="AC133" s="400"/>
      <c r="AD133" s="400"/>
      <c r="AE133" s="400"/>
      <c r="AF133" s="400"/>
      <c r="AG133" s="400"/>
      <c r="AH133" s="400"/>
      <c r="AI133" s="400"/>
      <c r="AJ133" s="400"/>
      <c r="AK133" s="400"/>
      <c r="AL133" s="400"/>
      <c r="AM133" s="400"/>
      <c r="AN133" s="400"/>
      <c r="AO133" s="400"/>
      <c r="AP133" s="400"/>
      <c r="AQ133" s="400"/>
      <c r="AR133" s="400"/>
      <c r="AS133" s="400"/>
      <c r="AT133" s="400"/>
      <c r="AU133" s="400"/>
      <c r="AV133" s="400"/>
      <c r="AW133" s="400"/>
      <c r="AX133" s="400"/>
      <c r="AY133" s="400"/>
      <c r="AZ133" s="400"/>
      <c r="BA133" s="400"/>
      <c r="BB133" s="400"/>
      <c r="BC133" s="400"/>
      <c r="BD133" s="400"/>
      <c r="BE133" s="400"/>
      <c r="BF133" s="400"/>
      <c r="BG133" s="400"/>
      <c r="BH133" s="400"/>
      <c r="BI133" s="400"/>
      <c r="BJ133" s="400"/>
      <c r="BK133" s="400"/>
      <c r="BL133" s="400"/>
      <c r="BM133" s="400"/>
      <c r="BN133" s="400"/>
      <c r="BO133" s="400"/>
      <c r="BP133" s="400"/>
      <c r="BQ133" s="400"/>
      <c r="BR133" s="400"/>
      <c r="BS133" s="400"/>
      <c r="BT133" s="400"/>
      <c r="BU133" s="400"/>
      <c r="BV133" s="2"/>
      <c r="BW133" s="2"/>
      <c r="BX133" s="2"/>
      <c r="BY133" s="2"/>
      <c r="BZ133" s="2"/>
      <c r="CA133" s="2"/>
      <c r="CB133" s="2"/>
      <c r="CC133" s="2"/>
    </row>
    <row r="134" spans="1:81">
      <c r="A134" s="400"/>
      <c r="B134" s="400"/>
      <c r="C134" s="400"/>
      <c r="D134" s="400"/>
      <c r="E134" s="400"/>
      <c r="F134" s="400"/>
      <c r="G134" s="400"/>
      <c r="H134" s="400"/>
      <c r="I134" s="400"/>
      <c r="J134" s="400"/>
      <c r="K134" s="400"/>
      <c r="L134" s="400"/>
      <c r="M134" s="400"/>
      <c r="N134" s="400"/>
      <c r="O134" s="400"/>
      <c r="P134" s="400"/>
      <c r="Q134" s="400"/>
      <c r="R134" s="400"/>
      <c r="S134" s="400"/>
      <c r="T134" s="400"/>
      <c r="U134" s="400"/>
      <c r="V134" s="400"/>
      <c r="W134" s="400"/>
      <c r="X134" s="400"/>
      <c r="Y134" s="400"/>
      <c r="Z134" s="400"/>
      <c r="AA134" s="400"/>
      <c r="AB134" s="400"/>
      <c r="AC134" s="400"/>
      <c r="AD134" s="400"/>
      <c r="AE134" s="400"/>
      <c r="AF134" s="400"/>
      <c r="AG134" s="400"/>
      <c r="AH134" s="400"/>
      <c r="AI134" s="400"/>
      <c r="AJ134" s="400"/>
      <c r="AK134" s="400"/>
      <c r="AL134" s="400"/>
      <c r="AM134" s="400"/>
      <c r="AN134" s="400"/>
      <c r="AO134" s="400"/>
      <c r="AP134" s="400"/>
      <c r="AQ134" s="400"/>
      <c r="AR134" s="400"/>
      <c r="AS134" s="400"/>
      <c r="AT134" s="400"/>
      <c r="AU134" s="400"/>
      <c r="AV134" s="400"/>
      <c r="AW134" s="400"/>
      <c r="AX134" s="400"/>
      <c r="AY134" s="400"/>
      <c r="AZ134" s="400"/>
      <c r="BA134" s="400"/>
      <c r="BB134" s="400"/>
      <c r="BC134" s="400"/>
      <c r="BD134" s="400"/>
      <c r="BE134" s="400"/>
      <c r="BF134" s="400"/>
      <c r="BG134" s="400"/>
      <c r="BH134" s="400"/>
      <c r="BI134" s="400"/>
      <c r="BJ134" s="400"/>
      <c r="BK134" s="400"/>
      <c r="BL134" s="400"/>
      <c r="BM134" s="400"/>
      <c r="BN134" s="400"/>
      <c r="BO134" s="400"/>
      <c r="BP134" s="400"/>
      <c r="BQ134" s="400"/>
      <c r="BR134" s="400"/>
      <c r="BS134" s="400"/>
      <c r="BT134" s="400"/>
      <c r="BU134" s="400"/>
      <c r="BV134" s="2"/>
      <c r="BW134" s="2"/>
      <c r="BX134" s="2"/>
      <c r="BY134" s="2"/>
      <c r="BZ134" s="2"/>
      <c r="CA134" s="2"/>
      <c r="CB134" s="2"/>
      <c r="CC134" s="2"/>
    </row>
    <row r="135" spans="1:81">
      <c r="A135" s="400"/>
      <c r="B135" s="400"/>
      <c r="C135" s="400"/>
      <c r="D135" s="400"/>
      <c r="E135" s="400"/>
      <c r="F135" s="400"/>
      <c r="G135" s="400"/>
      <c r="H135" s="400"/>
      <c r="I135" s="400"/>
      <c r="J135" s="400"/>
      <c r="K135" s="400"/>
      <c r="L135" s="400"/>
      <c r="M135" s="400"/>
      <c r="N135" s="400"/>
      <c r="O135" s="400"/>
      <c r="P135" s="400"/>
      <c r="Q135" s="400"/>
      <c r="R135" s="400"/>
      <c r="S135" s="400"/>
      <c r="T135" s="400"/>
      <c r="U135" s="400"/>
      <c r="V135" s="400"/>
      <c r="W135" s="400"/>
      <c r="X135" s="400"/>
      <c r="Y135" s="400"/>
      <c r="Z135" s="400"/>
      <c r="AA135" s="400"/>
      <c r="AB135" s="400"/>
      <c r="AC135" s="400"/>
      <c r="AD135" s="400"/>
      <c r="AE135" s="400"/>
      <c r="AF135" s="400"/>
      <c r="AG135" s="400"/>
      <c r="AH135" s="400"/>
      <c r="AI135" s="400"/>
      <c r="AJ135" s="400"/>
      <c r="AK135" s="400"/>
      <c r="AL135" s="400"/>
      <c r="AM135" s="400"/>
      <c r="AN135" s="400"/>
      <c r="AO135" s="400"/>
      <c r="AP135" s="400"/>
      <c r="AQ135" s="400"/>
      <c r="AR135" s="400"/>
      <c r="AS135" s="400"/>
      <c r="AT135" s="400"/>
      <c r="AU135" s="400"/>
      <c r="AV135" s="400"/>
      <c r="AW135" s="400"/>
      <c r="AX135" s="400"/>
      <c r="AY135" s="400"/>
      <c r="AZ135" s="400"/>
      <c r="BA135" s="400"/>
      <c r="BB135" s="400"/>
      <c r="BC135" s="400"/>
      <c r="BD135" s="400"/>
      <c r="BE135" s="400"/>
      <c r="BF135" s="400"/>
      <c r="BG135" s="400"/>
      <c r="BH135" s="400"/>
      <c r="BI135" s="400"/>
      <c r="BJ135" s="400"/>
      <c r="BK135" s="400"/>
      <c r="BL135" s="400"/>
      <c r="BM135" s="400"/>
      <c r="BN135" s="400"/>
      <c r="BO135" s="400"/>
      <c r="BP135" s="400"/>
      <c r="BQ135" s="400"/>
      <c r="BR135" s="400"/>
      <c r="BS135" s="400"/>
      <c r="BT135" s="400"/>
      <c r="BU135" s="400"/>
      <c r="BV135" s="2"/>
      <c r="BW135" s="2"/>
      <c r="BX135" s="2"/>
      <c r="BY135" s="2"/>
      <c r="BZ135" s="2"/>
      <c r="CA135" s="2"/>
      <c r="CB135" s="2"/>
      <c r="CC135" s="2"/>
    </row>
    <row r="136" spans="1:81">
      <c r="A136" s="400"/>
      <c r="B136" s="400"/>
      <c r="C136" s="400"/>
      <c r="D136" s="400"/>
      <c r="E136" s="400"/>
      <c r="F136" s="400"/>
      <c r="G136" s="400"/>
      <c r="H136" s="400"/>
      <c r="I136" s="400"/>
      <c r="J136" s="400"/>
      <c r="K136" s="400"/>
      <c r="L136" s="400"/>
      <c r="M136" s="400"/>
      <c r="N136" s="400"/>
      <c r="O136" s="400"/>
      <c r="P136" s="400"/>
      <c r="Q136" s="400"/>
      <c r="R136" s="400"/>
      <c r="S136" s="400"/>
      <c r="T136" s="400"/>
      <c r="U136" s="400"/>
      <c r="V136" s="400"/>
      <c r="W136" s="400"/>
      <c r="X136" s="400"/>
      <c r="Y136" s="400"/>
      <c r="Z136" s="400"/>
      <c r="AA136" s="400"/>
      <c r="AB136" s="400"/>
      <c r="AC136" s="400"/>
      <c r="AD136" s="400"/>
      <c r="AE136" s="400"/>
      <c r="AF136" s="400"/>
      <c r="AG136" s="400"/>
      <c r="AH136" s="400"/>
      <c r="AI136" s="400"/>
      <c r="AJ136" s="400"/>
      <c r="AK136" s="400"/>
      <c r="AL136" s="400"/>
      <c r="AM136" s="400"/>
      <c r="AN136" s="400"/>
      <c r="AO136" s="400"/>
      <c r="AP136" s="400"/>
      <c r="AQ136" s="400"/>
      <c r="AR136" s="400"/>
      <c r="AS136" s="400"/>
      <c r="AT136" s="400"/>
      <c r="AU136" s="400"/>
      <c r="AV136" s="400"/>
      <c r="AW136" s="400"/>
      <c r="AX136" s="400"/>
      <c r="AY136" s="400"/>
      <c r="AZ136" s="400"/>
      <c r="BA136" s="400"/>
      <c r="BB136" s="400"/>
      <c r="BC136" s="400"/>
      <c r="BD136" s="400"/>
      <c r="BE136" s="400"/>
      <c r="BF136" s="400"/>
      <c r="BG136" s="400"/>
      <c r="BH136" s="400"/>
      <c r="BI136" s="400"/>
      <c r="BJ136" s="400"/>
      <c r="BK136" s="400"/>
      <c r="BL136" s="400"/>
      <c r="BM136" s="400"/>
      <c r="BN136" s="400"/>
      <c r="BO136" s="400"/>
      <c r="BP136" s="400"/>
      <c r="BQ136" s="400"/>
      <c r="BR136" s="400"/>
      <c r="BS136" s="400"/>
      <c r="BT136" s="400"/>
      <c r="BU136" s="400"/>
      <c r="BV136" s="2"/>
      <c r="BW136" s="2"/>
      <c r="BX136" s="2"/>
      <c r="BY136" s="2"/>
      <c r="BZ136" s="2"/>
      <c r="CA136" s="2"/>
      <c r="CB136" s="2"/>
      <c r="CC136" s="2"/>
    </row>
    <row r="137" spans="1:81">
      <c r="A137" s="400"/>
      <c r="B137" s="400"/>
      <c r="C137" s="400"/>
      <c r="D137" s="400"/>
      <c r="E137" s="400"/>
      <c r="F137" s="400"/>
      <c r="G137" s="400"/>
      <c r="H137" s="400"/>
      <c r="I137" s="400"/>
      <c r="J137" s="400"/>
      <c r="K137" s="400"/>
      <c r="L137" s="400"/>
      <c r="M137" s="400"/>
      <c r="N137" s="400"/>
      <c r="O137" s="400"/>
      <c r="P137" s="400"/>
      <c r="Q137" s="400"/>
      <c r="R137" s="400"/>
      <c r="S137" s="400"/>
      <c r="T137" s="400"/>
      <c r="U137" s="400"/>
      <c r="V137" s="400"/>
      <c r="W137" s="400"/>
      <c r="X137" s="400"/>
      <c r="Y137" s="400"/>
      <c r="Z137" s="400"/>
      <c r="AA137" s="400"/>
      <c r="AB137" s="400"/>
      <c r="AC137" s="400"/>
      <c r="AD137" s="400"/>
      <c r="AE137" s="400"/>
      <c r="AF137" s="400"/>
      <c r="AG137" s="400"/>
      <c r="AH137" s="400"/>
      <c r="AI137" s="400"/>
      <c r="AJ137" s="400"/>
      <c r="AK137" s="400"/>
      <c r="AL137" s="400"/>
      <c r="AM137" s="400"/>
      <c r="AN137" s="400"/>
      <c r="AO137" s="400"/>
      <c r="AP137" s="400"/>
      <c r="AQ137" s="400"/>
      <c r="AR137" s="400"/>
      <c r="AS137" s="400"/>
      <c r="AT137" s="400"/>
      <c r="AU137" s="400"/>
      <c r="AV137" s="400"/>
      <c r="AW137" s="400"/>
      <c r="AX137" s="400"/>
      <c r="AY137" s="400"/>
      <c r="AZ137" s="400"/>
      <c r="BA137" s="400"/>
      <c r="BB137" s="400"/>
      <c r="BC137" s="400"/>
      <c r="BD137" s="400"/>
      <c r="BE137" s="400"/>
      <c r="BF137" s="400"/>
      <c r="BG137" s="400"/>
      <c r="BH137" s="400"/>
      <c r="BI137" s="400"/>
      <c r="BJ137" s="400"/>
      <c r="BK137" s="400"/>
      <c r="BL137" s="400"/>
      <c r="BM137" s="400"/>
      <c r="BN137" s="400"/>
      <c r="BO137" s="400"/>
      <c r="BP137" s="400"/>
      <c r="BQ137" s="400"/>
      <c r="BR137" s="400"/>
      <c r="BS137" s="400"/>
      <c r="BT137" s="400"/>
      <c r="BU137" s="400"/>
      <c r="BV137" s="2"/>
      <c r="BW137" s="2"/>
      <c r="BX137" s="2"/>
      <c r="BY137" s="2"/>
      <c r="BZ137" s="2"/>
      <c r="CA137" s="2"/>
      <c r="CB137" s="2"/>
      <c r="CC137" s="2"/>
    </row>
    <row r="138" spans="1:81">
      <c r="A138" s="400"/>
      <c r="B138" s="400"/>
      <c r="C138" s="400"/>
      <c r="D138" s="400"/>
      <c r="E138" s="400"/>
      <c r="F138" s="400"/>
      <c r="G138" s="400"/>
      <c r="H138" s="400"/>
      <c r="I138" s="400"/>
      <c r="J138" s="400"/>
      <c r="K138" s="400"/>
      <c r="L138" s="400"/>
      <c r="M138" s="400"/>
      <c r="N138" s="400"/>
      <c r="O138" s="400"/>
      <c r="P138" s="400"/>
      <c r="Q138" s="400"/>
      <c r="R138" s="400"/>
      <c r="S138" s="400"/>
      <c r="T138" s="400"/>
      <c r="U138" s="400"/>
      <c r="V138" s="400"/>
      <c r="W138" s="400"/>
      <c r="X138" s="400"/>
      <c r="Y138" s="400"/>
      <c r="Z138" s="400"/>
      <c r="AA138" s="400"/>
      <c r="AB138" s="400"/>
      <c r="AC138" s="400"/>
      <c r="AD138" s="400"/>
      <c r="AE138" s="400"/>
      <c r="AF138" s="400"/>
      <c r="AG138" s="400"/>
      <c r="AH138" s="400"/>
      <c r="AI138" s="400"/>
      <c r="AJ138" s="400"/>
      <c r="AK138" s="400"/>
      <c r="AL138" s="400"/>
      <c r="AM138" s="400"/>
      <c r="AN138" s="400"/>
      <c r="AO138" s="400"/>
      <c r="AP138" s="400"/>
      <c r="AQ138" s="400"/>
      <c r="AR138" s="400"/>
      <c r="AS138" s="400"/>
      <c r="AT138" s="400"/>
      <c r="AU138" s="400"/>
      <c r="AV138" s="400"/>
      <c r="AW138" s="400"/>
      <c r="AX138" s="400"/>
      <c r="AY138" s="400"/>
      <c r="AZ138" s="400"/>
      <c r="BA138" s="400"/>
      <c r="BB138" s="400"/>
      <c r="BC138" s="400"/>
      <c r="BD138" s="400"/>
      <c r="BE138" s="400"/>
      <c r="BF138" s="400"/>
      <c r="BG138" s="400"/>
      <c r="BH138" s="400"/>
      <c r="BI138" s="400"/>
      <c r="BJ138" s="400"/>
      <c r="BK138" s="400"/>
      <c r="BL138" s="400"/>
      <c r="BM138" s="400"/>
      <c r="BN138" s="400"/>
      <c r="BO138" s="400"/>
      <c r="BP138" s="400"/>
      <c r="BQ138" s="400"/>
      <c r="BR138" s="400"/>
      <c r="BS138" s="400"/>
      <c r="BT138" s="400"/>
      <c r="BU138" s="400"/>
      <c r="BV138" s="2"/>
      <c r="BW138" s="2"/>
      <c r="BX138" s="2"/>
      <c r="BY138" s="2"/>
      <c r="BZ138" s="2"/>
      <c r="CA138" s="2"/>
      <c r="CB138" s="2"/>
      <c r="CC138" s="2"/>
    </row>
    <row r="139" spans="1:81">
      <c r="A139" s="400"/>
      <c r="B139" s="400"/>
      <c r="C139" s="400"/>
      <c r="D139" s="400"/>
      <c r="E139" s="400"/>
      <c r="F139" s="400"/>
      <c r="G139" s="400"/>
      <c r="H139" s="400"/>
      <c r="I139" s="400"/>
      <c r="J139" s="400"/>
      <c r="K139" s="400"/>
      <c r="L139" s="400"/>
      <c r="M139" s="400"/>
      <c r="N139" s="400"/>
      <c r="O139" s="400"/>
      <c r="P139" s="400"/>
      <c r="Q139" s="400"/>
      <c r="R139" s="400"/>
      <c r="S139" s="400"/>
      <c r="T139" s="400"/>
      <c r="U139" s="400"/>
      <c r="V139" s="400"/>
      <c r="W139" s="400"/>
      <c r="X139" s="400"/>
      <c r="Y139" s="400"/>
      <c r="Z139" s="400"/>
      <c r="AA139" s="400"/>
      <c r="AB139" s="400"/>
      <c r="AC139" s="400"/>
      <c r="AD139" s="400"/>
      <c r="AE139" s="400"/>
      <c r="AF139" s="400"/>
      <c r="AG139" s="400"/>
      <c r="AH139" s="400"/>
      <c r="AI139" s="400"/>
      <c r="AJ139" s="400"/>
      <c r="AK139" s="400"/>
      <c r="AL139" s="400"/>
      <c r="AM139" s="400"/>
      <c r="AN139" s="400"/>
      <c r="AO139" s="400"/>
      <c r="AP139" s="400"/>
      <c r="AQ139" s="400"/>
      <c r="AR139" s="400"/>
      <c r="AS139" s="400"/>
      <c r="AT139" s="400"/>
      <c r="AU139" s="400"/>
      <c r="AV139" s="400"/>
      <c r="AW139" s="400"/>
      <c r="AX139" s="400"/>
      <c r="AY139" s="400"/>
      <c r="AZ139" s="400"/>
      <c r="BA139" s="400"/>
      <c r="BB139" s="400"/>
      <c r="BC139" s="400"/>
      <c r="BD139" s="400"/>
      <c r="BE139" s="400"/>
      <c r="BF139" s="400"/>
      <c r="BG139" s="400"/>
      <c r="BH139" s="400"/>
      <c r="BI139" s="400"/>
      <c r="BJ139" s="400"/>
      <c r="BK139" s="400"/>
      <c r="BL139" s="400"/>
      <c r="BM139" s="400"/>
      <c r="BN139" s="400"/>
      <c r="BO139" s="400"/>
      <c r="BP139" s="400"/>
      <c r="BQ139" s="400"/>
      <c r="BR139" s="400"/>
      <c r="BS139" s="400"/>
      <c r="BT139" s="400"/>
      <c r="BU139" s="400"/>
      <c r="BV139" s="2"/>
      <c r="BW139" s="2"/>
      <c r="BX139" s="2"/>
      <c r="BY139" s="2"/>
      <c r="BZ139" s="2"/>
      <c r="CA139" s="2"/>
      <c r="CB139" s="2"/>
      <c r="CC139" s="2"/>
    </row>
    <row r="140" spans="1:81">
      <c r="A140" s="400"/>
      <c r="B140" s="400"/>
      <c r="C140" s="400"/>
      <c r="D140" s="400"/>
      <c r="E140" s="400"/>
      <c r="F140" s="400"/>
      <c r="G140" s="400"/>
      <c r="H140" s="400"/>
      <c r="I140" s="400"/>
      <c r="J140" s="400"/>
      <c r="K140" s="400"/>
      <c r="L140" s="400"/>
      <c r="M140" s="400"/>
      <c r="N140" s="400"/>
      <c r="O140" s="400"/>
      <c r="P140" s="400"/>
      <c r="Q140" s="400"/>
      <c r="R140" s="400"/>
      <c r="S140" s="400"/>
      <c r="T140" s="400"/>
      <c r="U140" s="400"/>
      <c r="V140" s="400"/>
      <c r="W140" s="400"/>
      <c r="X140" s="400"/>
      <c r="Y140" s="400"/>
      <c r="Z140" s="400"/>
      <c r="AA140" s="400"/>
      <c r="AB140" s="400"/>
      <c r="AC140" s="400"/>
      <c r="AD140" s="400"/>
      <c r="AE140" s="400"/>
      <c r="AF140" s="400"/>
      <c r="AG140" s="400"/>
      <c r="AH140" s="400"/>
      <c r="AI140" s="400"/>
      <c r="AJ140" s="400"/>
      <c r="AK140" s="400"/>
      <c r="AL140" s="400"/>
      <c r="AM140" s="400"/>
      <c r="AN140" s="400"/>
      <c r="AO140" s="400"/>
      <c r="AP140" s="400"/>
      <c r="AQ140" s="400"/>
      <c r="AR140" s="400"/>
      <c r="AS140" s="400"/>
      <c r="AT140" s="400"/>
      <c r="AU140" s="400"/>
      <c r="AV140" s="400"/>
      <c r="AW140" s="400"/>
      <c r="AX140" s="400"/>
      <c r="AY140" s="400"/>
      <c r="AZ140" s="400"/>
      <c r="BA140" s="400"/>
      <c r="BB140" s="400"/>
      <c r="BC140" s="400"/>
      <c r="BD140" s="400"/>
      <c r="BE140" s="400"/>
      <c r="BF140" s="400"/>
      <c r="BG140" s="400"/>
      <c r="BH140" s="400"/>
      <c r="BI140" s="400"/>
      <c r="BJ140" s="400"/>
      <c r="BK140" s="400"/>
      <c r="BL140" s="400"/>
      <c r="BM140" s="400"/>
      <c r="BN140" s="400"/>
      <c r="BO140" s="400"/>
      <c r="BP140" s="400"/>
      <c r="BQ140" s="400"/>
      <c r="BR140" s="400"/>
      <c r="BS140" s="400"/>
      <c r="BT140" s="400"/>
      <c r="BU140" s="400"/>
      <c r="BV140" s="2"/>
      <c r="BW140" s="2"/>
      <c r="BX140" s="2"/>
      <c r="BY140" s="2"/>
      <c r="BZ140" s="2"/>
      <c r="CA140" s="2"/>
      <c r="CB140" s="2"/>
      <c r="CC140" s="2"/>
    </row>
    <row r="141" spans="1:81">
      <c r="A141" s="400"/>
      <c r="B141" s="400"/>
      <c r="C141" s="400"/>
      <c r="D141" s="400"/>
      <c r="E141" s="400"/>
      <c r="F141" s="400"/>
      <c r="G141" s="400"/>
      <c r="H141" s="400"/>
      <c r="I141" s="400"/>
      <c r="J141" s="400"/>
      <c r="K141" s="400"/>
      <c r="L141" s="400"/>
      <c r="M141" s="400"/>
      <c r="N141" s="400"/>
      <c r="O141" s="400"/>
      <c r="P141" s="400"/>
      <c r="Q141" s="400"/>
      <c r="R141" s="400"/>
      <c r="S141" s="400"/>
      <c r="T141" s="400"/>
      <c r="U141" s="400"/>
      <c r="V141" s="400"/>
      <c r="W141" s="400"/>
      <c r="X141" s="400"/>
      <c r="Y141" s="400"/>
      <c r="Z141" s="400"/>
      <c r="AA141" s="400"/>
      <c r="AB141" s="400"/>
      <c r="AC141" s="400"/>
      <c r="AD141" s="400"/>
      <c r="AE141" s="400"/>
      <c r="AF141" s="400"/>
      <c r="AG141" s="400"/>
      <c r="AH141" s="400"/>
      <c r="AI141" s="400"/>
      <c r="AJ141" s="400"/>
      <c r="AK141" s="400"/>
      <c r="AL141" s="400"/>
      <c r="AM141" s="400"/>
      <c r="AN141" s="400"/>
      <c r="AO141" s="400"/>
      <c r="AP141" s="400"/>
      <c r="AQ141" s="400"/>
      <c r="AR141" s="400"/>
      <c r="AS141" s="400"/>
      <c r="AT141" s="400"/>
      <c r="AU141" s="400"/>
      <c r="AV141" s="400"/>
      <c r="AW141" s="400"/>
      <c r="AX141" s="400"/>
      <c r="AY141" s="400"/>
      <c r="AZ141" s="400"/>
      <c r="BA141" s="400"/>
      <c r="BB141" s="400"/>
      <c r="BC141" s="400"/>
      <c r="BD141" s="400"/>
      <c r="BE141" s="400"/>
      <c r="BF141" s="400"/>
      <c r="BG141" s="400"/>
      <c r="BH141" s="400"/>
      <c r="BI141" s="400"/>
      <c r="BJ141" s="400"/>
      <c r="BK141" s="400"/>
      <c r="BL141" s="400"/>
      <c r="BM141" s="400"/>
      <c r="BN141" s="400"/>
      <c r="BO141" s="400"/>
      <c r="BP141" s="400"/>
      <c r="BQ141" s="400"/>
      <c r="BR141" s="400"/>
      <c r="BS141" s="400"/>
      <c r="BT141" s="400"/>
      <c r="BU141" s="400"/>
      <c r="BV141" s="2"/>
      <c r="BW141" s="2"/>
      <c r="BX141" s="2"/>
      <c r="BY141" s="2"/>
      <c r="BZ141" s="2"/>
      <c r="CA141" s="2"/>
      <c r="CB141" s="2"/>
      <c r="CC141" s="2"/>
    </row>
    <row r="142" spans="1:81">
      <c r="A142" s="400"/>
      <c r="B142" s="400"/>
      <c r="C142" s="400"/>
      <c r="D142" s="400"/>
      <c r="E142" s="400"/>
      <c r="F142" s="400"/>
      <c r="G142" s="400"/>
      <c r="H142" s="400"/>
      <c r="I142" s="400"/>
      <c r="J142" s="400"/>
      <c r="K142" s="400"/>
      <c r="L142" s="400"/>
      <c r="M142" s="400"/>
      <c r="N142" s="400"/>
      <c r="O142" s="400"/>
      <c r="P142" s="400"/>
      <c r="Q142" s="400"/>
      <c r="R142" s="400"/>
      <c r="S142" s="400"/>
      <c r="T142" s="400"/>
      <c r="U142" s="400"/>
      <c r="V142" s="400"/>
      <c r="W142" s="400"/>
      <c r="X142" s="400"/>
      <c r="Y142" s="400"/>
      <c r="Z142" s="400"/>
      <c r="AA142" s="400"/>
      <c r="AB142" s="400"/>
      <c r="AC142" s="400"/>
      <c r="AD142" s="400"/>
      <c r="AE142" s="400"/>
      <c r="AF142" s="400"/>
      <c r="AG142" s="400"/>
      <c r="AH142" s="400"/>
      <c r="AI142" s="400"/>
      <c r="AJ142" s="400"/>
      <c r="AK142" s="400"/>
      <c r="AL142" s="400"/>
      <c r="AM142" s="400"/>
      <c r="AN142" s="400"/>
      <c r="AO142" s="400"/>
      <c r="AP142" s="400"/>
      <c r="AQ142" s="400"/>
      <c r="AR142" s="400"/>
      <c r="AS142" s="400"/>
      <c r="AT142" s="400"/>
      <c r="AU142" s="400"/>
      <c r="AV142" s="400"/>
      <c r="AW142" s="400"/>
      <c r="AX142" s="400"/>
      <c r="AY142" s="400"/>
      <c r="AZ142" s="400"/>
      <c r="BA142" s="400"/>
      <c r="BB142" s="400"/>
      <c r="BC142" s="400"/>
      <c r="BD142" s="400"/>
      <c r="BE142" s="400"/>
      <c r="BF142" s="400"/>
      <c r="BG142" s="400"/>
      <c r="BH142" s="400"/>
      <c r="BI142" s="400"/>
      <c r="BJ142" s="400"/>
      <c r="BK142" s="400"/>
      <c r="BL142" s="400"/>
      <c r="BM142" s="400"/>
      <c r="BN142" s="400"/>
      <c r="BO142" s="400"/>
      <c r="BP142" s="400"/>
      <c r="BQ142" s="400"/>
      <c r="BR142" s="400"/>
      <c r="BS142" s="400"/>
      <c r="BT142" s="400"/>
      <c r="BU142" s="400"/>
      <c r="BV142" s="2"/>
      <c r="BW142" s="2"/>
      <c r="BX142" s="2"/>
      <c r="BY142" s="2"/>
      <c r="BZ142" s="2"/>
      <c r="CA142" s="2"/>
      <c r="CB142" s="2"/>
      <c r="CC142" s="2"/>
    </row>
    <row r="143" spans="1:81">
      <c r="A143" s="400"/>
      <c r="B143" s="400"/>
      <c r="C143" s="400"/>
      <c r="D143" s="400"/>
      <c r="E143" s="400"/>
      <c r="F143" s="400"/>
      <c r="G143" s="400"/>
      <c r="H143" s="400"/>
      <c r="I143" s="400"/>
      <c r="J143" s="400"/>
      <c r="K143" s="400"/>
      <c r="L143" s="400"/>
      <c r="M143" s="400"/>
      <c r="N143" s="400"/>
      <c r="O143" s="400"/>
      <c r="P143" s="400"/>
      <c r="Q143" s="400"/>
      <c r="R143" s="400"/>
      <c r="S143" s="400"/>
      <c r="T143" s="400"/>
      <c r="U143" s="400"/>
      <c r="V143" s="400"/>
      <c r="W143" s="400"/>
      <c r="X143" s="400"/>
      <c r="Y143" s="400"/>
      <c r="Z143" s="400"/>
      <c r="AA143" s="400"/>
      <c r="AB143" s="400"/>
      <c r="AC143" s="400"/>
      <c r="AD143" s="400"/>
      <c r="AE143" s="400"/>
      <c r="AF143" s="400"/>
      <c r="AG143" s="400"/>
      <c r="AH143" s="400"/>
      <c r="AI143" s="400"/>
      <c r="AJ143" s="400"/>
      <c r="AK143" s="400"/>
      <c r="AL143" s="400"/>
      <c r="AM143" s="400"/>
      <c r="AN143" s="400"/>
      <c r="AO143" s="400"/>
      <c r="AP143" s="400"/>
      <c r="AQ143" s="400"/>
      <c r="AR143" s="400"/>
      <c r="AS143" s="400"/>
      <c r="AT143" s="400"/>
      <c r="AU143" s="400"/>
      <c r="AV143" s="400"/>
      <c r="AW143" s="400"/>
      <c r="AX143" s="400"/>
      <c r="AY143" s="400"/>
      <c r="AZ143" s="400"/>
      <c r="BA143" s="400"/>
      <c r="BB143" s="400"/>
      <c r="BC143" s="400"/>
      <c r="BD143" s="400"/>
      <c r="BE143" s="400"/>
      <c r="BF143" s="400"/>
      <c r="BG143" s="400"/>
      <c r="BH143" s="400"/>
      <c r="BI143" s="400"/>
      <c r="BJ143" s="400"/>
      <c r="BK143" s="400"/>
      <c r="BL143" s="400"/>
      <c r="BM143" s="400"/>
      <c r="BN143" s="400"/>
      <c r="BO143" s="400"/>
      <c r="BP143" s="400"/>
      <c r="BQ143" s="400"/>
      <c r="BR143" s="400"/>
      <c r="BS143" s="400"/>
      <c r="BT143" s="400"/>
      <c r="BU143" s="400"/>
      <c r="BV143" s="2"/>
      <c r="BW143" s="2"/>
      <c r="BX143" s="2"/>
      <c r="BY143" s="2"/>
      <c r="BZ143" s="2"/>
      <c r="CA143" s="2"/>
      <c r="CB143" s="2"/>
      <c r="CC143" s="2"/>
    </row>
    <row r="144" spans="1:81">
      <c r="A144" s="400"/>
      <c r="B144" s="400"/>
      <c r="C144" s="400"/>
      <c r="D144" s="400"/>
      <c r="E144" s="400"/>
      <c r="F144" s="400"/>
      <c r="G144" s="400"/>
      <c r="H144" s="400"/>
      <c r="I144" s="400"/>
      <c r="J144" s="400"/>
      <c r="K144" s="400"/>
      <c r="L144" s="400"/>
      <c r="M144" s="400"/>
      <c r="N144" s="400"/>
      <c r="O144" s="400"/>
      <c r="P144" s="400"/>
      <c r="Q144" s="400"/>
      <c r="R144" s="400"/>
      <c r="S144" s="400"/>
      <c r="T144" s="400"/>
      <c r="U144" s="400"/>
      <c r="V144" s="400"/>
      <c r="W144" s="400"/>
      <c r="X144" s="400"/>
      <c r="Y144" s="400"/>
      <c r="Z144" s="400"/>
      <c r="AA144" s="400"/>
      <c r="AB144" s="400"/>
      <c r="AC144" s="400"/>
      <c r="AD144" s="400"/>
      <c r="AE144" s="400"/>
      <c r="AF144" s="400"/>
      <c r="AG144" s="400"/>
      <c r="AH144" s="400"/>
      <c r="AI144" s="400"/>
      <c r="AJ144" s="400"/>
      <c r="AK144" s="400"/>
      <c r="AL144" s="400"/>
      <c r="AM144" s="400"/>
      <c r="AN144" s="400"/>
      <c r="AO144" s="400"/>
      <c r="AP144" s="400"/>
      <c r="AQ144" s="400"/>
      <c r="AR144" s="400"/>
      <c r="AS144" s="400"/>
      <c r="AT144" s="400"/>
      <c r="AU144" s="400"/>
      <c r="AV144" s="400"/>
      <c r="AW144" s="400"/>
      <c r="AX144" s="400"/>
      <c r="AY144" s="400"/>
      <c r="AZ144" s="400"/>
      <c r="BA144" s="400"/>
      <c r="BB144" s="400"/>
      <c r="BC144" s="400"/>
      <c r="BD144" s="400"/>
      <c r="BE144" s="400"/>
      <c r="BF144" s="400"/>
      <c r="BG144" s="400"/>
      <c r="BH144" s="400"/>
      <c r="BI144" s="400"/>
      <c r="BJ144" s="400"/>
      <c r="BK144" s="400"/>
      <c r="BL144" s="400"/>
      <c r="BM144" s="400"/>
      <c r="BN144" s="400"/>
      <c r="BO144" s="400"/>
      <c r="BP144" s="400"/>
      <c r="BQ144" s="400"/>
      <c r="BR144" s="400"/>
      <c r="BS144" s="400"/>
      <c r="BT144" s="400"/>
      <c r="BU144" s="400"/>
      <c r="BV144" s="2"/>
      <c r="BW144" s="2"/>
      <c r="BX144" s="2"/>
      <c r="BY144" s="2"/>
      <c r="BZ144" s="2"/>
      <c r="CA144" s="2"/>
      <c r="CB144" s="2"/>
      <c r="CC144" s="2"/>
    </row>
    <row r="145" spans="1:81">
      <c r="A145" s="400"/>
      <c r="B145" s="400"/>
      <c r="C145" s="400"/>
      <c r="D145" s="400"/>
      <c r="E145" s="400"/>
      <c r="F145" s="400"/>
      <c r="G145" s="400"/>
      <c r="H145" s="400"/>
      <c r="I145" s="400"/>
      <c r="J145" s="400"/>
      <c r="K145" s="400"/>
      <c r="L145" s="400"/>
      <c r="M145" s="400"/>
      <c r="N145" s="400"/>
      <c r="O145" s="400"/>
      <c r="P145" s="400"/>
      <c r="Q145" s="400"/>
      <c r="R145" s="400"/>
      <c r="S145" s="400"/>
      <c r="T145" s="400"/>
      <c r="U145" s="400"/>
      <c r="V145" s="400"/>
      <c r="W145" s="400"/>
      <c r="X145" s="400"/>
      <c r="Y145" s="400"/>
      <c r="Z145" s="400"/>
      <c r="AA145" s="400"/>
      <c r="AB145" s="400"/>
      <c r="AC145" s="400"/>
      <c r="AD145" s="400"/>
      <c r="AE145" s="400"/>
      <c r="AF145" s="400"/>
      <c r="AG145" s="400"/>
      <c r="AH145" s="400"/>
      <c r="AI145" s="400"/>
      <c r="AJ145" s="400"/>
      <c r="AK145" s="400"/>
      <c r="AL145" s="400"/>
      <c r="AM145" s="400"/>
      <c r="AN145" s="400"/>
      <c r="AO145" s="400"/>
      <c r="AP145" s="400"/>
      <c r="AQ145" s="400"/>
      <c r="AR145" s="400"/>
      <c r="AS145" s="400"/>
      <c r="AT145" s="400"/>
      <c r="AU145" s="400"/>
      <c r="AV145" s="400"/>
      <c r="AW145" s="400"/>
      <c r="AX145" s="400"/>
      <c r="AY145" s="400"/>
      <c r="AZ145" s="400"/>
      <c r="BA145" s="400"/>
      <c r="BB145" s="400"/>
      <c r="BC145" s="400"/>
      <c r="BD145" s="400"/>
      <c r="BE145" s="400"/>
      <c r="BF145" s="400"/>
      <c r="BG145" s="400"/>
      <c r="BH145" s="400"/>
      <c r="BI145" s="400"/>
      <c r="BJ145" s="400"/>
      <c r="BK145" s="400"/>
      <c r="BL145" s="400"/>
      <c r="BM145" s="400"/>
      <c r="BN145" s="400"/>
      <c r="BO145" s="400"/>
      <c r="BP145" s="400"/>
      <c r="BQ145" s="400"/>
      <c r="BR145" s="400"/>
      <c r="BS145" s="400"/>
      <c r="BT145" s="400"/>
      <c r="BU145" s="400"/>
      <c r="BV145" s="2"/>
      <c r="BW145" s="2"/>
      <c r="BX145" s="2"/>
      <c r="BY145" s="2"/>
      <c r="BZ145" s="2"/>
      <c r="CA145" s="2"/>
      <c r="CB145" s="2"/>
      <c r="CC145" s="2"/>
    </row>
    <row r="146" spans="1:81">
      <c r="A146" s="400"/>
      <c r="B146" s="400"/>
      <c r="C146" s="400"/>
      <c r="D146" s="400"/>
      <c r="E146" s="400"/>
      <c r="F146" s="400"/>
      <c r="G146" s="400"/>
      <c r="H146" s="400"/>
      <c r="I146" s="400"/>
      <c r="J146" s="400"/>
      <c r="K146" s="400"/>
      <c r="L146" s="400"/>
      <c r="M146" s="400"/>
      <c r="N146" s="400"/>
      <c r="O146" s="400"/>
      <c r="P146" s="400"/>
      <c r="Q146" s="400"/>
      <c r="R146" s="400"/>
      <c r="S146" s="400"/>
      <c r="T146" s="400"/>
      <c r="U146" s="400"/>
      <c r="V146" s="400"/>
      <c r="W146" s="400"/>
      <c r="X146" s="400"/>
      <c r="Y146" s="400"/>
      <c r="Z146" s="400"/>
      <c r="AA146" s="400"/>
      <c r="AB146" s="400"/>
      <c r="AC146" s="400"/>
      <c r="AD146" s="400"/>
      <c r="AE146" s="400"/>
      <c r="AF146" s="400"/>
      <c r="AG146" s="400"/>
      <c r="AH146" s="400"/>
      <c r="AI146" s="400"/>
      <c r="AJ146" s="400"/>
      <c r="AK146" s="400"/>
      <c r="AL146" s="400"/>
      <c r="AM146" s="400"/>
      <c r="AN146" s="400"/>
      <c r="AO146" s="400"/>
      <c r="AP146" s="400"/>
      <c r="AQ146" s="400"/>
      <c r="AR146" s="400"/>
      <c r="AS146" s="400"/>
      <c r="AT146" s="400"/>
      <c r="AU146" s="400"/>
      <c r="AV146" s="400"/>
      <c r="AW146" s="400"/>
      <c r="AX146" s="400"/>
      <c r="AY146" s="400"/>
      <c r="AZ146" s="400"/>
      <c r="BA146" s="400"/>
      <c r="BB146" s="400"/>
      <c r="BC146" s="400"/>
      <c r="BD146" s="400"/>
      <c r="BE146" s="400"/>
      <c r="BF146" s="400"/>
      <c r="BG146" s="400"/>
      <c r="BH146" s="400"/>
      <c r="BI146" s="400"/>
      <c r="BJ146" s="400"/>
      <c r="BK146" s="400"/>
      <c r="BL146" s="400"/>
      <c r="BM146" s="400"/>
      <c r="BN146" s="400"/>
      <c r="BO146" s="400"/>
      <c r="BP146" s="400"/>
      <c r="BQ146" s="400"/>
      <c r="BR146" s="400"/>
      <c r="BS146" s="400"/>
      <c r="BT146" s="400"/>
      <c r="BU146" s="400"/>
      <c r="BV146" s="2"/>
      <c r="BW146" s="2"/>
      <c r="BX146" s="2"/>
      <c r="BY146" s="2"/>
      <c r="BZ146" s="2"/>
      <c r="CA146" s="2"/>
      <c r="CB146" s="2"/>
      <c r="CC146" s="2"/>
    </row>
    <row r="147" spans="1:81">
      <c r="A147" s="400"/>
      <c r="B147" s="400"/>
      <c r="C147" s="400"/>
      <c r="D147" s="400"/>
      <c r="E147" s="400"/>
      <c r="F147" s="400"/>
      <c r="G147" s="400"/>
      <c r="H147" s="400"/>
      <c r="I147" s="400"/>
      <c r="J147" s="400"/>
      <c r="K147" s="400"/>
      <c r="L147" s="400"/>
      <c r="M147" s="400"/>
      <c r="N147" s="400"/>
      <c r="O147" s="400"/>
      <c r="P147" s="400"/>
      <c r="Q147" s="400"/>
      <c r="R147" s="400"/>
      <c r="S147" s="400"/>
      <c r="T147" s="400"/>
      <c r="U147" s="400"/>
      <c r="V147" s="400"/>
      <c r="W147" s="400"/>
      <c r="X147" s="400"/>
      <c r="Y147" s="400"/>
      <c r="Z147" s="400"/>
      <c r="AA147" s="400"/>
      <c r="AB147" s="400"/>
      <c r="AC147" s="400"/>
      <c r="AD147" s="400"/>
      <c r="AE147" s="400"/>
      <c r="AF147" s="400"/>
      <c r="AG147" s="400"/>
      <c r="AH147" s="400"/>
      <c r="AI147" s="400"/>
      <c r="AJ147" s="400"/>
      <c r="AK147" s="400"/>
      <c r="AL147" s="400"/>
      <c r="AM147" s="400"/>
      <c r="AN147" s="400"/>
      <c r="AO147" s="400"/>
      <c r="AP147" s="400"/>
      <c r="AQ147" s="400"/>
      <c r="AR147" s="400"/>
      <c r="AS147" s="400"/>
      <c r="AT147" s="400"/>
      <c r="AU147" s="400"/>
      <c r="AV147" s="400"/>
      <c r="AW147" s="400"/>
      <c r="AX147" s="400"/>
      <c r="AY147" s="400"/>
      <c r="AZ147" s="400"/>
      <c r="BA147" s="400"/>
      <c r="BB147" s="400"/>
      <c r="BC147" s="400"/>
      <c r="BD147" s="400"/>
      <c r="BE147" s="400"/>
      <c r="BF147" s="400"/>
      <c r="BG147" s="400"/>
      <c r="BH147" s="400"/>
      <c r="BI147" s="400"/>
      <c r="BJ147" s="400"/>
      <c r="BK147" s="400"/>
      <c r="BL147" s="400"/>
      <c r="BM147" s="400"/>
      <c r="BN147" s="400"/>
      <c r="BO147" s="400"/>
      <c r="BP147" s="400"/>
      <c r="BQ147" s="400"/>
      <c r="BR147" s="400"/>
      <c r="BS147" s="400"/>
      <c r="BT147" s="400"/>
      <c r="BU147" s="400"/>
      <c r="BV147" s="2"/>
      <c r="BW147" s="2"/>
      <c r="BX147" s="2"/>
      <c r="BY147" s="2"/>
      <c r="BZ147" s="2"/>
      <c r="CA147" s="2"/>
      <c r="CB147" s="2"/>
      <c r="CC147" s="2"/>
    </row>
    <row r="148" spans="1:81">
      <c r="A148" s="400"/>
      <c r="B148" s="400"/>
      <c r="C148" s="400"/>
      <c r="D148" s="400"/>
      <c r="E148" s="400"/>
      <c r="F148" s="400"/>
      <c r="G148" s="400"/>
      <c r="H148" s="400"/>
      <c r="I148" s="400"/>
      <c r="J148" s="400"/>
      <c r="K148" s="400"/>
      <c r="L148" s="400"/>
      <c r="M148" s="400"/>
      <c r="N148" s="400"/>
      <c r="O148" s="400"/>
      <c r="P148" s="400"/>
      <c r="Q148" s="400"/>
      <c r="R148" s="400"/>
      <c r="S148" s="400"/>
      <c r="T148" s="400"/>
      <c r="U148" s="400"/>
      <c r="V148" s="400"/>
      <c r="W148" s="400"/>
      <c r="X148" s="400"/>
      <c r="Y148" s="400"/>
      <c r="Z148" s="400"/>
      <c r="AA148" s="400"/>
      <c r="AB148" s="400"/>
      <c r="AC148" s="400"/>
      <c r="AD148" s="400"/>
      <c r="AE148" s="400"/>
      <c r="AF148" s="400"/>
      <c r="AG148" s="400"/>
      <c r="AH148" s="400"/>
      <c r="AI148" s="400"/>
      <c r="AJ148" s="400"/>
      <c r="AK148" s="400"/>
      <c r="AL148" s="400"/>
      <c r="AM148" s="400"/>
      <c r="AN148" s="400"/>
      <c r="AO148" s="400"/>
      <c r="AP148" s="400"/>
      <c r="AQ148" s="400"/>
      <c r="AR148" s="400"/>
      <c r="AS148" s="400"/>
      <c r="AT148" s="400"/>
      <c r="AU148" s="400"/>
      <c r="AV148" s="400"/>
      <c r="AW148" s="400"/>
      <c r="AX148" s="400"/>
      <c r="AY148" s="400"/>
      <c r="AZ148" s="400"/>
      <c r="BA148" s="400"/>
      <c r="BB148" s="400"/>
      <c r="BC148" s="400"/>
      <c r="BD148" s="400"/>
      <c r="BE148" s="400"/>
      <c r="BF148" s="400"/>
      <c r="BG148" s="400"/>
      <c r="BH148" s="400"/>
      <c r="BI148" s="400"/>
      <c r="BJ148" s="400"/>
      <c r="BK148" s="400"/>
      <c r="BL148" s="400"/>
      <c r="BM148" s="400"/>
      <c r="BN148" s="400"/>
      <c r="BO148" s="400"/>
      <c r="BP148" s="400"/>
      <c r="BQ148" s="400"/>
      <c r="BR148" s="400"/>
      <c r="BS148" s="400"/>
      <c r="BT148" s="400"/>
      <c r="BU148" s="400"/>
      <c r="BV148" s="2"/>
      <c r="BW148" s="2"/>
      <c r="BX148" s="2"/>
      <c r="BY148" s="2"/>
      <c r="BZ148" s="2"/>
      <c r="CA148" s="2"/>
      <c r="CB148" s="2"/>
      <c r="CC148" s="2"/>
    </row>
    <row r="149" spans="1:81">
      <c r="A149" s="400"/>
      <c r="B149" s="400"/>
      <c r="C149" s="400"/>
      <c r="D149" s="400"/>
      <c r="E149" s="400"/>
      <c r="F149" s="400"/>
      <c r="G149" s="400"/>
      <c r="H149" s="400"/>
      <c r="I149" s="400"/>
      <c r="J149" s="400"/>
      <c r="K149" s="400"/>
      <c r="L149" s="400"/>
      <c r="M149" s="400"/>
      <c r="N149" s="400"/>
      <c r="O149" s="400"/>
      <c r="P149" s="400"/>
      <c r="Q149" s="400"/>
      <c r="R149" s="400"/>
      <c r="S149" s="400"/>
      <c r="T149" s="400"/>
      <c r="U149" s="400"/>
      <c r="V149" s="400"/>
      <c r="W149" s="400"/>
      <c r="X149" s="400"/>
      <c r="Y149" s="400"/>
      <c r="Z149" s="400"/>
      <c r="AA149" s="400"/>
      <c r="AB149" s="400"/>
      <c r="AC149" s="400"/>
      <c r="AD149" s="400"/>
      <c r="AE149" s="400"/>
      <c r="AF149" s="400"/>
      <c r="AG149" s="400"/>
      <c r="AH149" s="400"/>
      <c r="AI149" s="400"/>
      <c r="AJ149" s="400"/>
      <c r="AK149" s="400"/>
      <c r="AL149" s="400"/>
      <c r="AM149" s="400"/>
      <c r="AN149" s="400"/>
      <c r="AO149" s="400"/>
      <c r="AP149" s="400"/>
      <c r="AQ149" s="400"/>
      <c r="AR149" s="400"/>
      <c r="AS149" s="400"/>
      <c r="AT149" s="400"/>
      <c r="AU149" s="400"/>
      <c r="AV149" s="400"/>
      <c r="AW149" s="400"/>
      <c r="AX149" s="400"/>
      <c r="AY149" s="400"/>
      <c r="AZ149" s="400"/>
      <c r="BA149" s="400"/>
      <c r="BB149" s="400"/>
      <c r="BC149" s="400"/>
      <c r="BD149" s="400"/>
      <c r="BE149" s="400"/>
      <c r="BF149" s="400"/>
      <c r="BG149" s="400"/>
      <c r="BH149" s="400"/>
      <c r="BI149" s="400"/>
      <c r="BJ149" s="400"/>
      <c r="BK149" s="400"/>
      <c r="BL149" s="400"/>
      <c r="BM149" s="400"/>
      <c r="BN149" s="400"/>
      <c r="BO149" s="400"/>
      <c r="BP149" s="400"/>
      <c r="BQ149" s="400"/>
      <c r="BR149" s="400"/>
      <c r="BS149" s="400"/>
      <c r="BT149" s="400"/>
      <c r="BU149" s="400"/>
      <c r="BV149" s="2"/>
      <c r="BW149" s="2"/>
      <c r="BX149" s="2"/>
      <c r="BY149" s="2"/>
      <c r="BZ149" s="2"/>
      <c r="CA149" s="2"/>
      <c r="CB149" s="2"/>
      <c r="CC149" s="2"/>
    </row>
    <row r="150" spans="1:8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row>
    <row r="151" spans="1:8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row>
    <row r="152" spans="1:8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row>
    <row r="153" spans="1:8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row>
    <row r="154" spans="1:8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row>
    <row r="155" spans="1:8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row>
    <row r="156" spans="1:8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row>
    <row r="157" spans="1:8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row>
    <row r="158" spans="1:8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row>
    <row r="159" spans="1:8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row>
    <row r="160" spans="1:8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row>
    <row r="161" spans="1:8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row>
    <row r="162" spans="1:8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row>
    <row r="163" spans="1:8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row>
    <row r="164" spans="1:8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row>
    <row r="165" spans="1:8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row>
    <row r="166" spans="1:8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row>
    <row r="167" spans="1:8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row>
    <row r="168" spans="1:8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row>
    <row r="169" spans="1:8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row>
    <row r="170" spans="1:8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row>
    <row r="171" spans="1:8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row>
    <row r="172" spans="1:8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row>
    <row r="173" spans="1:8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row>
    <row r="174" spans="1:8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row>
    <row r="175" spans="1:8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row>
    <row r="176" spans="1:8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row>
    <row r="177" spans="1:8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row>
    <row r="178" spans="1:8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row>
    <row r="179" spans="1:8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row>
    <row r="180" spans="1:8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row>
    <row r="181" spans="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row>
    <row r="182" spans="1:8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row>
    <row r="183" spans="1:8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row>
    <row r="184" spans="1:8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row>
    <row r="185" spans="1:8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row>
    <row r="186" spans="1:8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row>
    <row r="187" spans="1:8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row>
    <row r="188" spans="1:8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row>
    <row r="189" spans="1:8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row>
    <row r="190" spans="1:8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row>
    <row r="191" spans="1:8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row>
    <row r="192" spans="1:8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row>
    <row r="193" spans="1:8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row>
    <row r="194" spans="1:8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row>
    <row r="195" spans="1:8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row>
    <row r="196" spans="1:8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row>
    <row r="197" spans="1:8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row>
    <row r="198" spans="1:8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row>
    <row r="199" spans="1:8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row>
    <row r="200" spans="1:8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row>
    <row r="201" spans="1:8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row>
    <row r="202" spans="1:8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row>
    <row r="203" spans="1:8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row>
    <row r="204" spans="1:8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row>
    <row r="205" spans="1:8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row>
    <row r="206" spans="1:8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row>
    <row r="207" spans="1:8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row>
    <row r="208" spans="1:8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row>
    <row r="209" spans="1:8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row>
    <row r="210" spans="1:8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row>
    <row r="211" spans="1:8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row>
    <row r="212" spans="1:8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row>
    <row r="213" spans="1:8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row>
    <row r="214" spans="1:8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row>
    <row r="215" spans="1:8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row>
    <row r="216" spans="1:8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row>
    <row r="217" spans="1:8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row>
    <row r="218" spans="1:8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row>
    <row r="219" spans="1:8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row>
    <row r="220" spans="1:8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row>
    <row r="221" spans="1:8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row>
    <row r="222" spans="1:8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row>
    <row r="223" spans="1:8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row>
    <row r="224" spans="1:8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row>
    <row r="225" spans="1:8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row>
    <row r="226" spans="1:8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row>
    <row r="227" spans="1:8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row>
    <row r="228" spans="1:8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row>
    <row r="229" spans="1:8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row>
    <row r="230" spans="1:8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row>
    <row r="231" spans="1:8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row>
    <row r="232" spans="1:8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row>
    <row r="233" spans="1:8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row>
    <row r="234" spans="1:8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row>
    <row r="235" spans="1:8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row>
    <row r="236" spans="1:8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row>
    <row r="237" spans="1:8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row>
    <row r="238" spans="1:8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row>
    <row r="239" spans="1:8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row>
    <row r="240" spans="1:8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row>
    <row r="241" spans="1:8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row>
    <row r="242" spans="1:8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row>
    <row r="243" spans="1:8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row>
    <row r="244" spans="1:8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row>
    <row r="245" spans="1:8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row>
    <row r="246" spans="1:8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row>
    <row r="247" spans="1:8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row>
    <row r="248" spans="1:8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row>
    <row r="249" spans="1:8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row>
    <row r="250" spans="1:8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row>
    <row r="251" spans="1:8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row>
    <row r="252" spans="1:8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row>
    <row r="253" spans="1:8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row>
    <row r="254" spans="1:8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row>
    <row r="255" spans="1:8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row>
    <row r="256" spans="1:8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row>
    <row r="257" spans="1:8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row>
    <row r="258" spans="1:8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row>
    <row r="259" spans="1:8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row>
    <row r="260" spans="1:8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row>
    <row r="261" spans="1:8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row>
    <row r="262" spans="1:8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row>
    <row r="263" spans="1:8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row>
    <row r="264" spans="1:8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row>
    <row r="265" spans="1:8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row>
    <row r="266" spans="1:8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row>
    <row r="267" spans="1:8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row>
    <row r="268" spans="1:8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row>
    <row r="269" spans="1:8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row>
    <row r="270" spans="1:8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row>
    <row r="271" spans="1:8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row>
    <row r="272" spans="1:8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row>
    <row r="273" spans="1:8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row>
    <row r="274" spans="1:8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row>
    <row r="275" spans="1:8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row>
    <row r="276" spans="1:8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row>
    <row r="277" spans="1:8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row>
    <row r="278" spans="1:8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row>
    <row r="279" spans="1:8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row>
    <row r="280" spans="1:8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row>
    <row r="281" spans="1: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row>
    <row r="282" spans="1:8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row>
    <row r="283" spans="1:8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row>
    <row r="284" spans="1:8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row>
    <row r="285" spans="1:8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row>
    <row r="286" spans="1:8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row>
    <row r="287" spans="1:8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row>
    <row r="288" spans="1:8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row>
    <row r="289" spans="1:8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row>
    <row r="290" spans="1:8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row>
    <row r="291" spans="1:8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row>
    <row r="292" spans="1:8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row>
    <row r="293" spans="1:8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row>
    <row r="294" spans="1:8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row>
    <row r="295" spans="1:8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row>
    <row r="296" spans="1:8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row>
    <row r="297" spans="1:8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row>
    <row r="298" spans="1:8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row>
    <row r="299" spans="1:8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row>
    <row r="300" spans="1:8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row>
    <row r="301" spans="1:8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row>
    <row r="302" spans="1:8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row>
    <row r="303" spans="1:8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row>
    <row r="304" spans="1:8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row>
    <row r="305" spans="1:8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row>
    <row r="306" spans="1:8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row>
    <row r="307" spans="1:8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row>
    <row r="308" spans="1:8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row>
    <row r="309" spans="1:8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row>
    <row r="310" spans="1:8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row>
    <row r="311" spans="1:8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row>
    <row r="312" spans="1:8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row>
    <row r="313" spans="1:8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row>
    <row r="314" spans="1:8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row>
    <row r="315" spans="1:8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row>
    <row r="316" spans="1:8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row>
    <row r="317" spans="1:8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row>
    <row r="318" spans="1:8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row>
    <row r="319" spans="1:8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row>
    <row r="320" spans="1:8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row>
    <row r="321" spans="1:8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row>
    <row r="322" spans="1:8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row>
    <row r="323" spans="1:8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row>
    <row r="324" spans="1:8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row>
    <row r="325" spans="1:8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row>
    <row r="326" spans="1:8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row>
    <row r="327" spans="1:8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row>
    <row r="328" spans="1:8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row>
    <row r="329" spans="1:8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row>
    <row r="330" spans="1:8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row>
    <row r="331" spans="1:8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row>
    <row r="332" spans="1:8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row>
    <row r="333" spans="1:8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row>
    <row r="334" spans="1:8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row>
    <row r="335" spans="1:8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row>
    <row r="336" spans="1:8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row>
    <row r="337" spans="1:8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row>
    <row r="338" spans="1:8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row>
    <row r="339" spans="1:8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row>
    <row r="340" spans="1:8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row>
    <row r="341" spans="1:8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row>
    <row r="342" spans="1:8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row>
    <row r="343" spans="1:8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row>
    <row r="344" spans="1:8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row>
    <row r="345" spans="1:8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row>
    <row r="346" spans="1:8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row>
    <row r="347" spans="1:8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row>
    <row r="348" spans="1:8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row>
    <row r="349" spans="1:8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row>
    <row r="350" spans="1:8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row>
    <row r="351" spans="1:8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row>
    <row r="352" spans="1:8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row>
    <row r="353" spans="1:8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row>
    <row r="354" spans="1:8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row>
    <row r="355" spans="1:8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row>
    <row r="356" spans="1:8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row>
    <row r="357" spans="1:8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row>
    <row r="358" spans="1:8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row>
    <row r="359" spans="1:8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row>
    <row r="360" spans="1:8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row>
    <row r="361" spans="1:8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row>
    <row r="362" spans="1:8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row>
    <row r="363" spans="1:8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row>
    <row r="364" spans="1:8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row>
    <row r="365" spans="1:8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row>
    <row r="366" spans="1:8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row>
    <row r="367" spans="1:8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row>
    <row r="368" spans="1:8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row>
    <row r="369" spans="1:8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row>
    <row r="370" spans="1:8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row>
    <row r="371" spans="1:8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row>
    <row r="372" spans="1:8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row>
    <row r="373" spans="1:8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row>
    <row r="374" spans="1:8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row>
    <row r="375" spans="1:8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row>
    <row r="376" spans="1:8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row>
    <row r="377" spans="1:8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row>
    <row r="378" spans="1:8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row>
    <row r="379" spans="1:8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row>
    <row r="380" spans="1:8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row>
    <row r="381" spans="1: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row>
    <row r="382" spans="1:8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row>
    <row r="383" spans="1:8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row>
    <row r="384" spans="1:8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row>
    <row r="385" spans="1:8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row>
    <row r="386" spans="1:8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row>
    <row r="387" spans="1:8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row>
    <row r="388" spans="1:8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row>
    <row r="389" spans="1:8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row>
    <row r="390" spans="1:8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row>
    <row r="391" spans="1:8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row>
    <row r="392" spans="1:8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row>
    <row r="393" spans="1:8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row>
    <row r="394" spans="1:8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row>
    <row r="395" spans="1:8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row>
    <row r="396" spans="1:8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row>
    <row r="397" spans="1:8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row>
    <row r="398" spans="1:8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row>
    <row r="399" spans="1:8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row>
    <row r="400" spans="1:8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row>
    <row r="401" spans="1:8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row>
    <row r="402" spans="1:8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row>
    <row r="403" spans="1:8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row>
    <row r="404" spans="1:8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row>
    <row r="405" spans="1:8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row>
    <row r="406" spans="1:8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row>
    <row r="407" spans="1:8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row>
    <row r="408" spans="1:8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row>
    <row r="409" spans="1:8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row>
    <row r="410" spans="1:8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row>
    <row r="411" spans="1:8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row>
    <row r="412" spans="1:8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row>
    <row r="413" spans="1:8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row>
    <row r="414" spans="1:8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row>
    <row r="415" spans="1:8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row>
    <row r="416" spans="1:8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row>
    <row r="417" spans="1:8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row>
    <row r="418" spans="1:8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row>
    <row r="419" spans="1:8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row>
    <row r="420" spans="1:8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row>
    <row r="421" spans="1:8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row>
    <row r="422" spans="1:8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row>
    <row r="423" spans="1:8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row>
    <row r="424" spans="1:8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row>
    <row r="425" spans="1:8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row>
    <row r="426" spans="1:8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row>
    <row r="427" spans="1:8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row>
    <row r="428" spans="1:8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row>
    <row r="429" spans="1:8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row>
    <row r="430" spans="1:8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row>
    <row r="431" spans="1:8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row>
    <row r="432" spans="1:8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row>
    <row r="433" spans="1:8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row>
    <row r="434" spans="1:8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row>
    <row r="435" spans="1:8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row>
    <row r="436" spans="1:8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row>
    <row r="437" spans="1:8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row>
    <row r="438" spans="1:8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row>
    <row r="439" spans="1:8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row>
    <row r="440" spans="1:8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row>
    <row r="441" spans="1:8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row>
    <row r="442" spans="1:8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row>
    <row r="443" spans="1:8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row>
    <row r="444" spans="1:8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row>
    <row r="445" spans="1:8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row>
    <row r="446" spans="1:8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row>
    <row r="447" spans="1:8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row>
    <row r="448" spans="1:8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row>
    <row r="449" spans="1:8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row>
    <row r="450" spans="1:8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row>
    <row r="451" spans="1:8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row>
    <row r="452" spans="1:8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row>
    <row r="453" spans="1:8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row>
    <row r="454" spans="1:8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row>
    <row r="455" spans="1:8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row>
    <row r="456" spans="1:8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row>
    <row r="457" spans="1:8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row>
    <row r="458" spans="1:8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row>
    <row r="459" spans="1:8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row>
    <row r="460" spans="1:8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row>
    <row r="461" spans="1:8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row>
    <row r="462" spans="1:8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row>
    <row r="463" spans="1:8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row>
    <row r="464" spans="1:8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row>
    <row r="465" spans="1:8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row>
    <row r="466" spans="1:8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row>
    <row r="467" spans="1:8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row>
    <row r="468" spans="1:8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row>
    <row r="469" spans="1:8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row>
    <row r="470" spans="1:8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row>
    <row r="471" spans="1:8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row>
    <row r="472" spans="1:8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row>
    <row r="473" spans="1:8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row>
    <row r="474" spans="1:8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row>
    <row r="475" spans="1:8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row>
    <row r="476" spans="1:8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row>
    <row r="477" spans="1:8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row>
    <row r="478" spans="1:8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row>
    <row r="479" spans="1:8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row>
    <row r="480" spans="1:8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row>
    <row r="481" spans="1: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row>
    <row r="482" spans="1:8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row>
    <row r="483" spans="1:8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row>
    <row r="484" spans="1:8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row>
    <row r="485" spans="1:8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row>
    <row r="486" spans="1:8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row>
    <row r="487" spans="1:8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row>
    <row r="488" spans="1:8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row>
    <row r="489" spans="1:8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row>
    <row r="490" spans="1:8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row>
    <row r="491" spans="1:8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row>
    <row r="492" spans="1:8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row>
    <row r="493" spans="1:8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row>
    <row r="494" spans="1:8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row>
    <row r="495" spans="1:8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row>
    <row r="496" spans="1:8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row>
    <row r="497" spans="1:8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row>
    <row r="498" spans="1:8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row>
    <row r="499" spans="1:8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row>
    <row r="500" spans="1:8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row>
  </sheetData>
  <sheetProtection sheet="1" objects="1" scenarios="1"/>
  <mergeCells count="12">
    <mergeCell ref="F102:G102"/>
    <mergeCell ref="A119:H119"/>
    <mergeCell ref="I114:J114"/>
    <mergeCell ref="I115:J115"/>
    <mergeCell ref="F2:G2"/>
    <mergeCell ref="A18:H18"/>
    <mergeCell ref="A19:B19"/>
    <mergeCell ref="B20:C21"/>
    <mergeCell ref="G21:I21"/>
    <mergeCell ref="I14:J14"/>
    <mergeCell ref="I15:J15"/>
    <mergeCell ref="C19:H19"/>
  </mergeCells>
  <dataValidations count="2">
    <dataValidation showInputMessage="1" showErrorMessage="1" sqref="H2" xr:uid="{00000000-0002-0000-0800-000000000000}"/>
    <dataValidation type="decimal" allowBlank="1" showInputMessage="1" showErrorMessage="1" errorTitle="Dollar Values Only" error="You may NOT enter text in this cell.  Please enter dollar values ONLY.  You will also get this error if you are trying to enter a value that exceeds $25M.  If you need that threshold changed, please contact the Coast Guard." sqref="B5:G12 B14:G14" xr:uid="{00000000-0002-0000-0800-000001000000}">
      <formula1>-25000000</formula1>
      <formula2>25000000</formula2>
    </dataValidation>
  </dataValidations>
  <hyperlinks>
    <hyperlink ref="A21" location="'NavigationSheet'!A1" display=" Select a specific Quarter." xr:uid="{00000000-0004-0000-0800-000000000000}"/>
    <hyperlink ref="G21:I21" location="'Instructions-DataEntry'!A1" display="Go to data entry page." xr:uid="{00000000-0004-0000-0800-000001000000}"/>
  </hyperlinks>
  <printOptions horizontalCentered="1" verticalCentered="1"/>
  <pageMargins left="0.75" right="0.75" top="1" bottom="1" header="0.5" footer="0.5"/>
  <pageSetup scale="90" orientation="landscape" r:id="rId1"/>
  <headerFooter alignWithMargins="0">
    <oddHeader>&amp;L&amp;D</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 id="{1CE672E6-AB3F-4CFA-9E2E-6D0CF2BD6E91}">
            <xm:f>Introduction!$J$20="ON"</xm:f>
            <x14:dxf>
              <numFmt numFmtId="6" formatCode="#,##0_);[Red]\(#,##0\)"/>
            </x14:dxf>
          </x14:cfRule>
          <xm:sqref>B5:H17</xm:sqref>
        </x14:conditionalFormatting>
        <x14:conditionalFormatting xmlns:xm="http://schemas.microsoft.com/office/excel/2006/main">
          <x14:cfRule type="expression" priority="1" id="{B69C115D-088E-40C2-BFCB-BD48EF5B66FD}">
            <xm:f>Introduction!$J$20="ON"</xm:f>
            <x14:dxf>
              <numFmt numFmtId="6" formatCode="#,##0_);[Red]\(#,##0\)"/>
            </x14:dxf>
          </x14:cfRule>
          <xm:sqref>B105:H117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DB123"/>
  <sheetViews>
    <sheetView showGridLines="0" showRowColHeaders="0" showZeros="0" showOutlineSymbols="0" zoomScale="120" zoomScaleNormal="120" workbookViewId="0">
      <selection activeCell="I6" sqref="I6"/>
    </sheetView>
  </sheetViews>
  <sheetFormatPr defaultRowHeight="12.75"/>
  <cols>
    <col min="1" max="1" width="6.140625" style="111" customWidth="1"/>
    <col min="2" max="2" width="9.140625" style="111"/>
    <col min="3" max="3" width="30.28515625" style="111" customWidth="1"/>
    <col min="4" max="4" width="2.140625" style="111" customWidth="1"/>
    <col min="5" max="5" width="4.85546875" style="111" customWidth="1"/>
    <col min="6" max="6" width="3.5703125" style="111" customWidth="1"/>
    <col min="7" max="7" width="9.42578125" style="111" customWidth="1"/>
    <col min="8" max="8" width="7.140625" style="111" customWidth="1"/>
    <col min="9" max="9" width="16.5703125" style="111" customWidth="1"/>
    <col min="10" max="10" width="10.140625" style="111" customWidth="1"/>
    <col min="11" max="11" width="9.140625" style="111"/>
    <col min="12" max="12" width="16.5703125" style="111" customWidth="1"/>
    <col min="13" max="256" width="9.140625" style="111"/>
    <col min="257" max="257" width="6.140625" style="111" customWidth="1"/>
    <col min="258" max="258" width="9.140625" style="111"/>
    <col min="259" max="259" width="30.140625" style="111" customWidth="1"/>
    <col min="260" max="260" width="2.140625" style="111" customWidth="1"/>
    <col min="261" max="261" width="4.85546875" style="111" customWidth="1"/>
    <col min="262" max="262" width="3.5703125" style="111" customWidth="1"/>
    <col min="263" max="263" width="9.140625" style="111"/>
    <col min="264" max="264" width="4.85546875" style="111" customWidth="1"/>
    <col min="265" max="265" width="14" style="111" customWidth="1"/>
    <col min="266" max="266" width="10.140625" style="111" customWidth="1"/>
    <col min="267" max="267" width="9.140625" style="111"/>
    <col min="268" max="268" width="16.5703125" style="111" customWidth="1"/>
    <col min="269" max="512" width="9.140625" style="111"/>
    <col min="513" max="513" width="6.140625" style="111" customWidth="1"/>
    <col min="514" max="514" width="9.140625" style="111"/>
    <col min="515" max="515" width="30.140625" style="111" customWidth="1"/>
    <col min="516" max="516" width="2.140625" style="111" customWidth="1"/>
    <col min="517" max="517" width="4.85546875" style="111" customWidth="1"/>
    <col min="518" max="518" width="3.5703125" style="111" customWidth="1"/>
    <col min="519" max="519" width="9.140625" style="111"/>
    <col min="520" max="520" width="4.85546875" style="111" customWidth="1"/>
    <col min="521" max="521" width="14" style="111" customWidth="1"/>
    <col min="522" max="522" width="10.140625" style="111" customWidth="1"/>
    <col min="523" max="523" width="9.140625" style="111"/>
    <col min="524" max="524" width="16.5703125" style="111" customWidth="1"/>
    <col min="525" max="768" width="9.140625" style="111"/>
    <col min="769" max="769" width="6.140625" style="111" customWidth="1"/>
    <col min="770" max="770" width="9.140625" style="111"/>
    <col min="771" max="771" width="30.140625" style="111" customWidth="1"/>
    <col min="772" max="772" width="2.140625" style="111" customWidth="1"/>
    <col min="773" max="773" width="4.85546875" style="111" customWidth="1"/>
    <col min="774" max="774" width="3.5703125" style="111" customWidth="1"/>
    <col min="775" max="775" width="9.140625" style="111"/>
    <col min="776" max="776" width="4.85546875" style="111" customWidth="1"/>
    <col min="777" max="777" width="14" style="111" customWidth="1"/>
    <col min="778" max="778" width="10.140625" style="111" customWidth="1"/>
    <col min="779" max="779" width="9.140625" style="111"/>
    <col min="780" max="780" width="16.5703125" style="111" customWidth="1"/>
    <col min="781" max="1024" width="9.140625" style="111"/>
    <col min="1025" max="1025" width="6.140625" style="111" customWidth="1"/>
    <col min="1026" max="1026" width="9.140625" style="111"/>
    <col min="1027" max="1027" width="30.140625" style="111" customWidth="1"/>
    <col min="1028" max="1028" width="2.140625" style="111" customWidth="1"/>
    <col min="1029" max="1029" width="4.85546875" style="111" customWidth="1"/>
    <col min="1030" max="1030" width="3.5703125" style="111" customWidth="1"/>
    <col min="1031" max="1031" width="9.140625" style="111"/>
    <col min="1032" max="1032" width="4.85546875" style="111" customWidth="1"/>
    <col min="1033" max="1033" width="14" style="111" customWidth="1"/>
    <col min="1034" max="1034" width="10.140625" style="111" customWidth="1"/>
    <col min="1035" max="1035" width="9.140625" style="111"/>
    <col min="1036" max="1036" width="16.5703125" style="111" customWidth="1"/>
    <col min="1037" max="1280" width="9.140625" style="111"/>
    <col min="1281" max="1281" width="6.140625" style="111" customWidth="1"/>
    <col min="1282" max="1282" width="9.140625" style="111"/>
    <col min="1283" max="1283" width="30.140625" style="111" customWidth="1"/>
    <col min="1284" max="1284" width="2.140625" style="111" customWidth="1"/>
    <col min="1285" max="1285" width="4.85546875" style="111" customWidth="1"/>
    <col min="1286" max="1286" width="3.5703125" style="111" customWidth="1"/>
    <col min="1287" max="1287" width="9.140625" style="111"/>
    <col min="1288" max="1288" width="4.85546875" style="111" customWidth="1"/>
    <col min="1289" max="1289" width="14" style="111" customWidth="1"/>
    <col min="1290" max="1290" width="10.140625" style="111" customWidth="1"/>
    <col min="1291" max="1291" width="9.140625" style="111"/>
    <col min="1292" max="1292" width="16.5703125" style="111" customWidth="1"/>
    <col min="1293" max="1536" width="9.140625" style="111"/>
    <col min="1537" max="1537" width="6.140625" style="111" customWidth="1"/>
    <col min="1538" max="1538" width="9.140625" style="111"/>
    <col min="1539" max="1539" width="30.140625" style="111" customWidth="1"/>
    <col min="1540" max="1540" width="2.140625" style="111" customWidth="1"/>
    <col min="1541" max="1541" width="4.85546875" style="111" customWidth="1"/>
    <col min="1542" max="1542" width="3.5703125" style="111" customWidth="1"/>
    <col min="1543" max="1543" width="9.140625" style="111"/>
    <col min="1544" max="1544" width="4.85546875" style="111" customWidth="1"/>
    <col min="1545" max="1545" width="14" style="111" customWidth="1"/>
    <col min="1546" max="1546" width="10.140625" style="111" customWidth="1"/>
    <col min="1547" max="1547" width="9.140625" style="111"/>
    <col min="1548" max="1548" width="16.5703125" style="111" customWidth="1"/>
    <col min="1549" max="1792" width="9.140625" style="111"/>
    <col min="1793" max="1793" width="6.140625" style="111" customWidth="1"/>
    <col min="1794" max="1794" width="9.140625" style="111"/>
    <col min="1795" max="1795" width="30.140625" style="111" customWidth="1"/>
    <col min="1796" max="1796" width="2.140625" style="111" customWidth="1"/>
    <col min="1797" max="1797" width="4.85546875" style="111" customWidth="1"/>
    <col min="1798" max="1798" width="3.5703125" style="111" customWidth="1"/>
    <col min="1799" max="1799" width="9.140625" style="111"/>
    <col min="1800" max="1800" width="4.85546875" style="111" customWidth="1"/>
    <col min="1801" max="1801" width="14" style="111" customWidth="1"/>
    <col min="1802" max="1802" width="10.140625" style="111" customWidth="1"/>
    <col min="1803" max="1803" width="9.140625" style="111"/>
    <col min="1804" max="1804" width="16.5703125" style="111" customWidth="1"/>
    <col min="1805" max="2048" width="9.140625" style="111"/>
    <col min="2049" max="2049" width="6.140625" style="111" customWidth="1"/>
    <col min="2050" max="2050" width="9.140625" style="111"/>
    <col min="2051" max="2051" width="30.140625" style="111" customWidth="1"/>
    <col min="2052" max="2052" width="2.140625" style="111" customWidth="1"/>
    <col min="2053" max="2053" width="4.85546875" style="111" customWidth="1"/>
    <col min="2054" max="2054" width="3.5703125" style="111" customWidth="1"/>
    <col min="2055" max="2055" width="9.140625" style="111"/>
    <col min="2056" max="2056" width="4.85546875" style="111" customWidth="1"/>
    <col min="2057" max="2057" width="14" style="111" customWidth="1"/>
    <col min="2058" max="2058" width="10.140625" style="111" customWidth="1"/>
    <col min="2059" max="2059" width="9.140625" style="111"/>
    <col min="2060" max="2060" width="16.5703125" style="111" customWidth="1"/>
    <col min="2061" max="2304" width="9.140625" style="111"/>
    <col min="2305" max="2305" width="6.140625" style="111" customWidth="1"/>
    <col min="2306" max="2306" width="9.140625" style="111"/>
    <col min="2307" max="2307" width="30.140625" style="111" customWidth="1"/>
    <col min="2308" max="2308" width="2.140625" style="111" customWidth="1"/>
    <col min="2309" max="2309" width="4.85546875" style="111" customWidth="1"/>
    <col min="2310" max="2310" width="3.5703125" style="111" customWidth="1"/>
    <col min="2311" max="2311" width="9.140625" style="111"/>
    <col min="2312" max="2312" width="4.85546875" style="111" customWidth="1"/>
    <col min="2313" max="2313" width="14" style="111" customWidth="1"/>
    <col min="2314" max="2314" width="10.140625" style="111" customWidth="1"/>
    <col min="2315" max="2315" width="9.140625" style="111"/>
    <col min="2316" max="2316" width="16.5703125" style="111" customWidth="1"/>
    <col min="2317" max="2560" width="9.140625" style="111"/>
    <col min="2561" max="2561" width="6.140625" style="111" customWidth="1"/>
    <col min="2562" max="2562" width="9.140625" style="111"/>
    <col min="2563" max="2563" width="30.140625" style="111" customWidth="1"/>
    <col min="2564" max="2564" width="2.140625" style="111" customWidth="1"/>
    <col min="2565" max="2565" width="4.85546875" style="111" customWidth="1"/>
    <col min="2566" max="2566" width="3.5703125" style="111" customWidth="1"/>
    <col min="2567" max="2567" width="9.140625" style="111"/>
    <col min="2568" max="2568" width="4.85546875" style="111" customWidth="1"/>
    <col min="2569" max="2569" width="14" style="111" customWidth="1"/>
    <col min="2570" max="2570" width="10.140625" style="111" customWidth="1"/>
    <col min="2571" max="2571" width="9.140625" style="111"/>
    <col min="2572" max="2572" width="16.5703125" style="111" customWidth="1"/>
    <col min="2573" max="2816" width="9.140625" style="111"/>
    <col min="2817" max="2817" width="6.140625" style="111" customWidth="1"/>
    <col min="2818" max="2818" width="9.140625" style="111"/>
    <col min="2819" max="2819" width="30.140625" style="111" customWidth="1"/>
    <col min="2820" max="2820" width="2.140625" style="111" customWidth="1"/>
    <col min="2821" max="2821" width="4.85546875" style="111" customWidth="1"/>
    <col min="2822" max="2822" width="3.5703125" style="111" customWidth="1"/>
    <col min="2823" max="2823" width="9.140625" style="111"/>
    <col min="2824" max="2824" width="4.85546875" style="111" customWidth="1"/>
    <col min="2825" max="2825" width="14" style="111" customWidth="1"/>
    <col min="2826" max="2826" width="10.140625" style="111" customWidth="1"/>
    <col min="2827" max="2827" width="9.140625" style="111"/>
    <col min="2828" max="2828" width="16.5703125" style="111" customWidth="1"/>
    <col min="2829" max="3072" width="9.140625" style="111"/>
    <col min="3073" max="3073" width="6.140625" style="111" customWidth="1"/>
    <col min="3074" max="3074" width="9.140625" style="111"/>
    <col min="3075" max="3075" width="30.140625" style="111" customWidth="1"/>
    <col min="3076" max="3076" width="2.140625" style="111" customWidth="1"/>
    <col min="3077" max="3077" width="4.85546875" style="111" customWidth="1"/>
    <col min="3078" max="3078" width="3.5703125" style="111" customWidth="1"/>
    <col min="3079" max="3079" width="9.140625" style="111"/>
    <col min="3080" max="3080" width="4.85546875" style="111" customWidth="1"/>
    <col min="3081" max="3081" width="14" style="111" customWidth="1"/>
    <col min="3082" max="3082" width="10.140625" style="111" customWidth="1"/>
    <col min="3083" max="3083" width="9.140625" style="111"/>
    <col min="3084" max="3084" width="16.5703125" style="111" customWidth="1"/>
    <col min="3085" max="3328" width="9.140625" style="111"/>
    <col min="3329" max="3329" width="6.140625" style="111" customWidth="1"/>
    <col min="3330" max="3330" width="9.140625" style="111"/>
    <col min="3331" max="3331" width="30.140625" style="111" customWidth="1"/>
    <col min="3332" max="3332" width="2.140625" style="111" customWidth="1"/>
    <col min="3333" max="3333" width="4.85546875" style="111" customWidth="1"/>
    <col min="3334" max="3334" width="3.5703125" style="111" customWidth="1"/>
    <col min="3335" max="3335" width="9.140625" style="111"/>
    <col min="3336" max="3336" width="4.85546875" style="111" customWidth="1"/>
    <col min="3337" max="3337" width="14" style="111" customWidth="1"/>
    <col min="3338" max="3338" width="10.140625" style="111" customWidth="1"/>
    <col min="3339" max="3339" width="9.140625" style="111"/>
    <col min="3340" max="3340" width="16.5703125" style="111" customWidth="1"/>
    <col min="3341" max="3584" width="9.140625" style="111"/>
    <col min="3585" max="3585" width="6.140625" style="111" customWidth="1"/>
    <col min="3586" max="3586" width="9.140625" style="111"/>
    <col min="3587" max="3587" width="30.140625" style="111" customWidth="1"/>
    <col min="3588" max="3588" width="2.140625" style="111" customWidth="1"/>
    <col min="3589" max="3589" width="4.85546875" style="111" customWidth="1"/>
    <col min="3590" max="3590" width="3.5703125" style="111" customWidth="1"/>
    <col min="3591" max="3591" width="9.140625" style="111"/>
    <col min="3592" max="3592" width="4.85546875" style="111" customWidth="1"/>
    <col min="3593" max="3593" width="14" style="111" customWidth="1"/>
    <col min="3594" max="3594" width="10.140625" style="111" customWidth="1"/>
    <col min="3595" max="3595" width="9.140625" style="111"/>
    <col min="3596" max="3596" width="16.5703125" style="111" customWidth="1"/>
    <col min="3597" max="3840" width="9.140625" style="111"/>
    <col min="3841" max="3841" width="6.140625" style="111" customWidth="1"/>
    <col min="3842" max="3842" width="9.140625" style="111"/>
    <col min="3843" max="3843" width="30.140625" style="111" customWidth="1"/>
    <col min="3844" max="3844" width="2.140625" style="111" customWidth="1"/>
    <col min="3845" max="3845" width="4.85546875" style="111" customWidth="1"/>
    <col min="3846" max="3846" width="3.5703125" style="111" customWidth="1"/>
    <col min="3847" max="3847" width="9.140625" style="111"/>
    <col min="3848" max="3848" width="4.85546875" style="111" customWidth="1"/>
    <col min="3849" max="3849" width="14" style="111" customWidth="1"/>
    <col min="3850" max="3850" width="10.140625" style="111" customWidth="1"/>
    <col min="3851" max="3851" width="9.140625" style="111"/>
    <col min="3852" max="3852" width="16.5703125" style="111" customWidth="1"/>
    <col min="3853" max="4096" width="9.140625" style="111"/>
    <col min="4097" max="4097" width="6.140625" style="111" customWidth="1"/>
    <col min="4098" max="4098" width="9.140625" style="111"/>
    <col min="4099" max="4099" width="30.140625" style="111" customWidth="1"/>
    <col min="4100" max="4100" width="2.140625" style="111" customWidth="1"/>
    <col min="4101" max="4101" width="4.85546875" style="111" customWidth="1"/>
    <col min="4102" max="4102" width="3.5703125" style="111" customWidth="1"/>
    <col min="4103" max="4103" width="9.140625" style="111"/>
    <col min="4104" max="4104" width="4.85546875" style="111" customWidth="1"/>
    <col min="4105" max="4105" width="14" style="111" customWidth="1"/>
    <col min="4106" max="4106" width="10.140625" style="111" customWidth="1"/>
    <col min="4107" max="4107" width="9.140625" style="111"/>
    <col min="4108" max="4108" width="16.5703125" style="111" customWidth="1"/>
    <col min="4109" max="4352" width="9.140625" style="111"/>
    <col min="4353" max="4353" width="6.140625" style="111" customWidth="1"/>
    <col min="4354" max="4354" width="9.140625" style="111"/>
    <col min="4355" max="4355" width="30.140625" style="111" customWidth="1"/>
    <col min="4356" max="4356" width="2.140625" style="111" customWidth="1"/>
    <col min="4357" max="4357" width="4.85546875" style="111" customWidth="1"/>
    <col min="4358" max="4358" width="3.5703125" style="111" customWidth="1"/>
    <col min="4359" max="4359" width="9.140625" style="111"/>
    <col min="4360" max="4360" width="4.85546875" style="111" customWidth="1"/>
    <col min="4361" max="4361" width="14" style="111" customWidth="1"/>
    <col min="4362" max="4362" width="10.140625" style="111" customWidth="1"/>
    <col min="4363" max="4363" width="9.140625" style="111"/>
    <col min="4364" max="4364" width="16.5703125" style="111" customWidth="1"/>
    <col min="4365" max="4608" width="9.140625" style="111"/>
    <col min="4609" max="4609" width="6.140625" style="111" customWidth="1"/>
    <col min="4610" max="4610" width="9.140625" style="111"/>
    <col min="4611" max="4611" width="30.140625" style="111" customWidth="1"/>
    <col min="4612" max="4612" width="2.140625" style="111" customWidth="1"/>
    <col min="4613" max="4613" width="4.85546875" style="111" customWidth="1"/>
    <col min="4614" max="4614" width="3.5703125" style="111" customWidth="1"/>
    <col min="4615" max="4615" width="9.140625" style="111"/>
    <col min="4616" max="4616" width="4.85546875" style="111" customWidth="1"/>
    <col min="4617" max="4617" width="14" style="111" customWidth="1"/>
    <col min="4618" max="4618" width="10.140625" style="111" customWidth="1"/>
    <col min="4619" max="4619" width="9.140625" style="111"/>
    <col min="4620" max="4620" width="16.5703125" style="111" customWidth="1"/>
    <col min="4621" max="4864" width="9.140625" style="111"/>
    <col min="4865" max="4865" width="6.140625" style="111" customWidth="1"/>
    <col min="4866" max="4866" width="9.140625" style="111"/>
    <col min="4867" max="4867" width="30.140625" style="111" customWidth="1"/>
    <col min="4868" max="4868" width="2.140625" style="111" customWidth="1"/>
    <col min="4869" max="4869" width="4.85546875" style="111" customWidth="1"/>
    <col min="4870" max="4870" width="3.5703125" style="111" customWidth="1"/>
    <col min="4871" max="4871" width="9.140625" style="111"/>
    <col min="4872" max="4872" width="4.85546875" style="111" customWidth="1"/>
    <col min="4873" max="4873" width="14" style="111" customWidth="1"/>
    <col min="4874" max="4874" width="10.140625" style="111" customWidth="1"/>
    <col min="4875" max="4875" width="9.140625" style="111"/>
    <col min="4876" max="4876" width="16.5703125" style="111" customWidth="1"/>
    <col min="4877" max="5120" width="9.140625" style="111"/>
    <col min="5121" max="5121" width="6.140625" style="111" customWidth="1"/>
    <col min="5122" max="5122" width="9.140625" style="111"/>
    <col min="5123" max="5123" width="30.140625" style="111" customWidth="1"/>
    <col min="5124" max="5124" width="2.140625" style="111" customWidth="1"/>
    <col min="5125" max="5125" width="4.85546875" style="111" customWidth="1"/>
    <col min="5126" max="5126" width="3.5703125" style="111" customWidth="1"/>
    <col min="5127" max="5127" width="9.140625" style="111"/>
    <col min="5128" max="5128" width="4.85546875" style="111" customWidth="1"/>
    <col min="5129" max="5129" width="14" style="111" customWidth="1"/>
    <col min="5130" max="5130" width="10.140625" style="111" customWidth="1"/>
    <col min="5131" max="5131" width="9.140625" style="111"/>
    <col min="5132" max="5132" width="16.5703125" style="111" customWidth="1"/>
    <col min="5133" max="5376" width="9.140625" style="111"/>
    <col min="5377" max="5377" width="6.140625" style="111" customWidth="1"/>
    <col min="5378" max="5378" width="9.140625" style="111"/>
    <col min="5379" max="5379" width="30.140625" style="111" customWidth="1"/>
    <col min="5380" max="5380" width="2.140625" style="111" customWidth="1"/>
    <col min="5381" max="5381" width="4.85546875" style="111" customWidth="1"/>
    <col min="5382" max="5382" width="3.5703125" style="111" customWidth="1"/>
    <col min="5383" max="5383" width="9.140625" style="111"/>
    <col min="5384" max="5384" width="4.85546875" style="111" customWidth="1"/>
    <col min="5385" max="5385" width="14" style="111" customWidth="1"/>
    <col min="5386" max="5386" width="10.140625" style="111" customWidth="1"/>
    <col min="5387" max="5387" width="9.140625" style="111"/>
    <col min="5388" max="5388" width="16.5703125" style="111" customWidth="1"/>
    <col min="5389" max="5632" width="9.140625" style="111"/>
    <col min="5633" max="5633" width="6.140625" style="111" customWidth="1"/>
    <col min="5634" max="5634" width="9.140625" style="111"/>
    <col min="5635" max="5635" width="30.140625" style="111" customWidth="1"/>
    <col min="5636" max="5636" width="2.140625" style="111" customWidth="1"/>
    <col min="5637" max="5637" width="4.85546875" style="111" customWidth="1"/>
    <col min="5638" max="5638" width="3.5703125" style="111" customWidth="1"/>
    <col min="5639" max="5639" width="9.140625" style="111"/>
    <col min="5640" max="5640" width="4.85546875" style="111" customWidth="1"/>
    <col min="5641" max="5641" width="14" style="111" customWidth="1"/>
    <col min="5642" max="5642" width="10.140625" style="111" customWidth="1"/>
    <col min="5643" max="5643" width="9.140625" style="111"/>
    <col min="5644" max="5644" width="16.5703125" style="111" customWidth="1"/>
    <col min="5645" max="5888" width="9.140625" style="111"/>
    <col min="5889" max="5889" width="6.140625" style="111" customWidth="1"/>
    <col min="5890" max="5890" width="9.140625" style="111"/>
    <col min="5891" max="5891" width="30.140625" style="111" customWidth="1"/>
    <col min="5892" max="5892" width="2.140625" style="111" customWidth="1"/>
    <col min="5893" max="5893" width="4.85546875" style="111" customWidth="1"/>
    <col min="5894" max="5894" width="3.5703125" style="111" customWidth="1"/>
    <col min="5895" max="5895" width="9.140625" style="111"/>
    <col min="5896" max="5896" width="4.85546875" style="111" customWidth="1"/>
    <col min="5897" max="5897" width="14" style="111" customWidth="1"/>
    <col min="5898" max="5898" width="10.140625" style="111" customWidth="1"/>
    <col min="5899" max="5899" width="9.140625" style="111"/>
    <col min="5900" max="5900" width="16.5703125" style="111" customWidth="1"/>
    <col min="5901" max="6144" width="9.140625" style="111"/>
    <col min="6145" max="6145" width="6.140625" style="111" customWidth="1"/>
    <col min="6146" max="6146" width="9.140625" style="111"/>
    <col min="6147" max="6147" width="30.140625" style="111" customWidth="1"/>
    <col min="6148" max="6148" width="2.140625" style="111" customWidth="1"/>
    <col min="6149" max="6149" width="4.85546875" style="111" customWidth="1"/>
    <col min="6150" max="6150" width="3.5703125" style="111" customWidth="1"/>
    <col min="6151" max="6151" width="9.140625" style="111"/>
    <col min="6152" max="6152" width="4.85546875" style="111" customWidth="1"/>
    <col min="6153" max="6153" width="14" style="111" customWidth="1"/>
    <col min="6154" max="6154" width="10.140625" style="111" customWidth="1"/>
    <col min="6155" max="6155" width="9.140625" style="111"/>
    <col min="6156" max="6156" width="16.5703125" style="111" customWidth="1"/>
    <col min="6157" max="6400" width="9.140625" style="111"/>
    <col min="6401" max="6401" width="6.140625" style="111" customWidth="1"/>
    <col min="6402" max="6402" width="9.140625" style="111"/>
    <col min="6403" max="6403" width="30.140625" style="111" customWidth="1"/>
    <col min="6404" max="6404" width="2.140625" style="111" customWidth="1"/>
    <col min="6405" max="6405" width="4.85546875" style="111" customWidth="1"/>
    <col min="6406" max="6406" width="3.5703125" style="111" customWidth="1"/>
    <col min="6407" max="6407" width="9.140625" style="111"/>
    <col min="6408" max="6408" width="4.85546875" style="111" customWidth="1"/>
    <col min="6409" max="6409" width="14" style="111" customWidth="1"/>
    <col min="6410" max="6410" width="10.140625" style="111" customWidth="1"/>
    <col min="6411" max="6411" width="9.140625" style="111"/>
    <col min="6412" max="6412" width="16.5703125" style="111" customWidth="1"/>
    <col min="6413" max="6656" width="9.140625" style="111"/>
    <col min="6657" max="6657" width="6.140625" style="111" customWidth="1"/>
    <col min="6658" max="6658" width="9.140625" style="111"/>
    <col min="6659" max="6659" width="30.140625" style="111" customWidth="1"/>
    <col min="6660" max="6660" width="2.140625" style="111" customWidth="1"/>
    <col min="6661" max="6661" width="4.85546875" style="111" customWidth="1"/>
    <col min="6662" max="6662" width="3.5703125" style="111" customWidth="1"/>
    <col min="6663" max="6663" width="9.140625" style="111"/>
    <col min="6664" max="6664" width="4.85546875" style="111" customWidth="1"/>
    <col min="6665" max="6665" width="14" style="111" customWidth="1"/>
    <col min="6666" max="6666" width="10.140625" style="111" customWidth="1"/>
    <col min="6667" max="6667" width="9.140625" style="111"/>
    <col min="6668" max="6668" width="16.5703125" style="111" customWidth="1"/>
    <col min="6669" max="6912" width="9.140625" style="111"/>
    <col min="6913" max="6913" width="6.140625" style="111" customWidth="1"/>
    <col min="6914" max="6914" width="9.140625" style="111"/>
    <col min="6915" max="6915" width="30.140625" style="111" customWidth="1"/>
    <col min="6916" max="6916" width="2.140625" style="111" customWidth="1"/>
    <col min="6917" max="6917" width="4.85546875" style="111" customWidth="1"/>
    <col min="6918" max="6918" width="3.5703125" style="111" customWidth="1"/>
    <col min="6919" max="6919" width="9.140625" style="111"/>
    <col min="6920" max="6920" width="4.85546875" style="111" customWidth="1"/>
    <col min="6921" max="6921" width="14" style="111" customWidth="1"/>
    <col min="6922" max="6922" width="10.140625" style="111" customWidth="1"/>
    <col min="6923" max="6923" width="9.140625" style="111"/>
    <col min="6924" max="6924" width="16.5703125" style="111" customWidth="1"/>
    <col min="6925" max="7168" width="9.140625" style="111"/>
    <col min="7169" max="7169" width="6.140625" style="111" customWidth="1"/>
    <col min="7170" max="7170" width="9.140625" style="111"/>
    <col min="7171" max="7171" width="30.140625" style="111" customWidth="1"/>
    <col min="7172" max="7172" width="2.140625" style="111" customWidth="1"/>
    <col min="7173" max="7173" width="4.85546875" style="111" customWidth="1"/>
    <col min="7174" max="7174" width="3.5703125" style="111" customWidth="1"/>
    <col min="7175" max="7175" width="9.140625" style="111"/>
    <col min="7176" max="7176" width="4.85546875" style="111" customWidth="1"/>
    <col min="7177" max="7177" width="14" style="111" customWidth="1"/>
    <col min="7178" max="7178" width="10.140625" style="111" customWidth="1"/>
    <col min="7179" max="7179" width="9.140625" style="111"/>
    <col min="7180" max="7180" width="16.5703125" style="111" customWidth="1"/>
    <col min="7181" max="7424" width="9.140625" style="111"/>
    <col min="7425" max="7425" width="6.140625" style="111" customWidth="1"/>
    <col min="7426" max="7426" width="9.140625" style="111"/>
    <col min="7427" max="7427" width="30.140625" style="111" customWidth="1"/>
    <col min="7428" max="7428" width="2.140625" style="111" customWidth="1"/>
    <col min="7429" max="7429" width="4.85546875" style="111" customWidth="1"/>
    <col min="7430" max="7430" width="3.5703125" style="111" customWidth="1"/>
    <col min="7431" max="7431" width="9.140625" style="111"/>
    <col min="7432" max="7432" width="4.85546875" style="111" customWidth="1"/>
    <col min="7433" max="7433" width="14" style="111" customWidth="1"/>
    <col min="7434" max="7434" width="10.140625" style="111" customWidth="1"/>
    <col min="7435" max="7435" width="9.140625" style="111"/>
    <col min="7436" max="7436" width="16.5703125" style="111" customWidth="1"/>
    <col min="7437" max="7680" width="9.140625" style="111"/>
    <col min="7681" max="7681" width="6.140625" style="111" customWidth="1"/>
    <col min="7682" max="7682" width="9.140625" style="111"/>
    <col min="7683" max="7683" width="30.140625" style="111" customWidth="1"/>
    <col min="7684" max="7684" width="2.140625" style="111" customWidth="1"/>
    <col min="7685" max="7685" width="4.85546875" style="111" customWidth="1"/>
    <col min="7686" max="7686" width="3.5703125" style="111" customWidth="1"/>
    <col min="7687" max="7687" width="9.140625" style="111"/>
    <col min="7688" max="7688" width="4.85546875" style="111" customWidth="1"/>
    <col min="7689" max="7689" width="14" style="111" customWidth="1"/>
    <col min="7690" max="7690" width="10.140625" style="111" customWidth="1"/>
    <col min="7691" max="7691" width="9.140625" style="111"/>
    <col min="7692" max="7692" width="16.5703125" style="111" customWidth="1"/>
    <col min="7693" max="7936" width="9.140625" style="111"/>
    <col min="7937" max="7937" width="6.140625" style="111" customWidth="1"/>
    <col min="7938" max="7938" width="9.140625" style="111"/>
    <col min="7939" max="7939" width="30.140625" style="111" customWidth="1"/>
    <col min="7940" max="7940" width="2.140625" style="111" customWidth="1"/>
    <col min="7941" max="7941" width="4.85546875" style="111" customWidth="1"/>
    <col min="7942" max="7942" width="3.5703125" style="111" customWidth="1"/>
    <col min="7943" max="7943" width="9.140625" style="111"/>
    <col min="7944" max="7944" width="4.85546875" style="111" customWidth="1"/>
    <col min="7945" max="7945" width="14" style="111" customWidth="1"/>
    <col min="7946" max="7946" width="10.140625" style="111" customWidth="1"/>
    <col min="7947" max="7947" width="9.140625" style="111"/>
    <col min="7948" max="7948" width="16.5703125" style="111" customWidth="1"/>
    <col min="7949" max="8192" width="9.140625" style="111"/>
    <col min="8193" max="8193" width="6.140625" style="111" customWidth="1"/>
    <col min="8194" max="8194" width="9.140625" style="111"/>
    <col min="8195" max="8195" width="30.140625" style="111" customWidth="1"/>
    <col min="8196" max="8196" width="2.140625" style="111" customWidth="1"/>
    <col min="8197" max="8197" width="4.85546875" style="111" customWidth="1"/>
    <col min="8198" max="8198" width="3.5703125" style="111" customWidth="1"/>
    <col min="8199" max="8199" width="9.140625" style="111"/>
    <col min="8200" max="8200" width="4.85546875" style="111" customWidth="1"/>
    <col min="8201" max="8201" width="14" style="111" customWidth="1"/>
    <col min="8202" max="8202" width="10.140625" style="111" customWidth="1"/>
    <col min="8203" max="8203" width="9.140625" style="111"/>
    <col min="8204" max="8204" width="16.5703125" style="111" customWidth="1"/>
    <col min="8205" max="8448" width="9.140625" style="111"/>
    <col min="8449" max="8449" width="6.140625" style="111" customWidth="1"/>
    <col min="8450" max="8450" width="9.140625" style="111"/>
    <col min="8451" max="8451" width="30.140625" style="111" customWidth="1"/>
    <col min="8452" max="8452" width="2.140625" style="111" customWidth="1"/>
    <col min="8453" max="8453" width="4.85546875" style="111" customWidth="1"/>
    <col min="8454" max="8454" width="3.5703125" style="111" customWidth="1"/>
    <col min="8455" max="8455" width="9.140625" style="111"/>
    <col min="8456" max="8456" width="4.85546875" style="111" customWidth="1"/>
    <col min="8457" max="8457" width="14" style="111" customWidth="1"/>
    <col min="8458" max="8458" width="10.140625" style="111" customWidth="1"/>
    <col min="8459" max="8459" width="9.140625" style="111"/>
    <col min="8460" max="8460" width="16.5703125" style="111" customWidth="1"/>
    <col min="8461" max="8704" width="9.140625" style="111"/>
    <col min="8705" max="8705" width="6.140625" style="111" customWidth="1"/>
    <col min="8706" max="8706" width="9.140625" style="111"/>
    <col min="8707" max="8707" width="30.140625" style="111" customWidth="1"/>
    <col min="8708" max="8708" width="2.140625" style="111" customWidth="1"/>
    <col min="8709" max="8709" width="4.85546875" style="111" customWidth="1"/>
    <col min="8710" max="8710" width="3.5703125" style="111" customWidth="1"/>
    <col min="8711" max="8711" width="9.140625" style="111"/>
    <col min="8712" max="8712" width="4.85546875" style="111" customWidth="1"/>
    <col min="8713" max="8713" width="14" style="111" customWidth="1"/>
    <col min="8714" max="8714" width="10.140625" style="111" customWidth="1"/>
    <col min="8715" max="8715" width="9.140625" style="111"/>
    <col min="8716" max="8716" width="16.5703125" style="111" customWidth="1"/>
    <col min="8717" max="8960" width="9.140625" style="111"/>
    <col min="8961" max="8961" width="6.140625" style="111" customWidth="1"/>
    <col min="8962" max="8962" width="9.140625" style="111"/>
    <col min="8963" max="8963" width="30.140625" style="111" customWidth="1"/>
    <col min="8964" max="8964" width="2.140625" style="111" customWidth="1"/>
    <col min="8965" max="8965" width="4.85546875" style="111" customWidth="1"/>
    <col min="8966" max="8966" width="3.5703125" style="111" customWidth="1"/>
    <col min="8967" max="8967" width="9.140625" style="111"/>
    <col min="8968" max="8968" width="4.85546875" style="111" customWidth="1"/>
    <col min="8969" max="8969" width="14" style="111" customWidth="1"/>
    <col min="8970" max="8970" width="10.140625" style="111" customWidth="1"/>
    <col min="8971" max="8971" width="9.140625" style="111"/>
    <col min="8972" max="8972" width="16.5703125" style="111" customWidth="1"/>
    <col min="8973" max="9216" width="9.140625" style="111"/>
    <col min="9217" max="9217" width="6.140625" style="111" customWidth="1"/>
    <col min="9218" max="9218" width="9.140625" style="111"/>
    <col min="9219" max="9219" width="30.140625" style="111" customWidth="1"/>
    <col min="9220" max="9220" width="2.140625" style="111" customWidth="1"/>
    <col min="9221" max="9221" width="4.85546875" style="111" customWidth="1"/>
    <col min="9222" max="9222" width="3.5703125" style="111" customWidth="1"/>
    <col min="9223" max="9223" width="9.140625" style="111"/>
    <col min="9224" max="9224" width="4.85546875" style="111" customWidth="1"/>
    <col min="9225" max="9225" width="14" style="111" customWidth="1"/>
    <col min="9226" max="9226" width="10.140625" style="111" customWidth="1"/>
    <col min="9227" max="9227" width="9.140625" style="111"/>
    <col min="9228" max="9228" width="16.5703125" style="111" customWidth="1"/>
    <col min="9229" max="9472" width="9.140625" style="111"/>
    <col min="9473" max="9473" width="6.140625" style="111" customWidth="1"/>
    <col min="9474" max="9474" width="9.140625" style="111"/>
    <col min="9475" max="9475" width="30.140625" style="111" customWidth="1"/>
    <col min="9476" max="9476" width="2.140625" style="111" customWidth="1"/>
    <col min="9477" max="9477" width="4.85546875" style="111" customWidth="1"/>
    <col min="9478" max="9478" width="3.5703125" style="111" customWidth="1"/>
    <col min="9479" max="9479" width="9.140625" style="111"/>
    <col min="9480" max="9480" width="4.85546875" style="111" customWidth="1"/>
    <col min="9481" max="9481" width="14" style="111" customWidth="1"/>
    <col min="9482" max="9482" width="10.140625" style="111" customWidth="1"/>
    <col min="9483" max="9483" width="9.140625" style="111"/>
    <col min="9484" max="9484" width="16.5703125" style="111" customWidth="1"/>
    <col min="9485" max="9728" width="9.140625" style="111"/>
    <col min="9729" max="9729" width="6.140625" style="111" customWidth="1"/>
    <col min="9730" max="9730" width="9.140625" style="111"/>
    <col min="9731" max="9731" width="30.140625" style="111" customWidth="1"/>
    <col min="9732" max="9732" width="2.140625" style="111" customWidth="1"/>
    <col min="9733" max="9733" width="4.85546875" style="111" customWidth="1"/>
    <col min="9734" max="9734" width="3.5703125" style="111" customWidth="1"/>
    <col min="9735" max="9735" width="9.140625" style="111"/>
    <col min="9736" max="9736" width="4.85546875" style="111" customWidth="1"/>
    <col min="9737" max="9737" width="14" style="111" customWidth="1"/>
    <col min="9738" max="9738" width="10.140625" style="111" customWidth="1"/>
    <col min="9739" max="9739" width="9.140625" style="111"/>
    <col min="9740" max="9740" width="16.5703125" style="111" customWidth="1"/>
    <col min="9741" max="9984" width="9.140625" style="111"/>
    <col min="9985" max="9985" width="6.140625" style="111" customWidth="1"/>
    <col min="9986" max="9986" width="9.140625" style="111"/>
    <col min="9987" max="9987" width="30.140625" style="111" customWidth="1"/>
    <col min="9988" max="9988" width="2.140625" style="111" customWidth="1"/>
    <col min="9989" max="9989" width="4.85546875" style="111" customWidth="1"/>
    <col min="9990" max="9990" width="3.5703125" style="111" customWidth="1"/>
    <col min="9991" max="9991" width="9.140625" style="111"/>
    <col min="9992" max="9992" width="4.85546875" style="111" customWidth="1"/>
    <col min="9993" max="9993" width="14" style="111" customWidth="1"/>
    <col min="9994" max="9994" width="10.140625" style="111" customWidth="1"/>
    <col min="9995" max="9995" width="9.140625" style="111"/>
    <col min="9996" max="9996" width="16.5703125" style="111" customWidth="1"/>
    <col min="9997" max="10240" width="9.140625" style="111"/>
    <col min="10241" max="10241" width="6.140625" style="111" customWidth="1"/>
    <col min="10242" max="10242" width="9.140625" style="111"/>
    <col min="10243" max="10243" width="30.140625" style="111" customWidth="1"/>
    <col min="10244" max="10244" width="2.140625" style="111" customWidth="1"/>
    <col min="10245" max="10245" width="4.85546875" style="111" customWidth="1"/>
    <col min="10246" max="10246" width="3.5703125" style="111" customWidth="1"/>
    <col min="10247" max="10247" width="9.140625" style="111"/>
    <col min="10248" max="10248" width="4.85546875" style="111" customWidth="1"/>
    <col min="10249" max="10249" width="14" style="111" customWidth="1"/>
    <col min="10250" max="10250" width="10.140625" style="111" customWidth="1"/>
    <col min="10251" max="10251" width="9.140625" style="111"/>
    <col min="10252" max="10252" width="16.5703125" style="111" customWidth="1"/>
    <col min="10253" max="10496" width="9.140625" style="111"/>
    <col min="10497" max="10497" width="6.140625" style="111" customWidth="1"/>
    <col min="10498" max="10498" width="9.140625" style="111"/>
    <col min="10499" max="10499" width="30.140625" style="111" customWidth="1"/>
    <col min="10500" max="10500" width="2.140625" style="111" customWidth="1"/>
    <col min="10501" max="10501" width="4.85546875" style="111" customWidth="1"/>
    <col min="10502" max="10502" width="3.5703125" style="111" customWidth="1"/>
    <col min="10503" max="10503" width="9.140625" style="111"/>
    <col min="10504" max="10504" width="4.85546875" style="111" customWidth="1"/>
    <col min="10505" max="10505" width="14" style="111" customWidth="1"/>
    <col min="10506" max="10506" width="10.140625" style="111" customWidth="1"/>
    <col min="10507" max="10507" width="9.140625" style="111"/>
    <col min="10508" max="10508" width="16.5703125" style="111" customWidth="1"/>
    <col min="10509" max="10752" width="9.140625" style="111"/>
    <col min="10753" max="10753" width="6.140625" style="111" customWidth="1"/>
    <col min="10754" max="10754" width="9.140625" style="111"/>
    <col min="10755" max="10755" width="30.140625" style="111" customWidth="1"/>
    <col min="10756" max="10756" width="2.140625" style="111" customWidth="1"/>
    <col min="10757" max="10757" width="4.85546875" style="111" customWidth="1"/>
    <col min="10758" max="10758" width="3.5703125" style="111" customWidth="1"/>
    <col min="10759" max="10759" width="9.140625" style="111"/>
    <col min="10760" max="10760" width="4.85546875" style="111" customWidth="1"/>
    <col min="10761" max="10761" width="14" style="111" customWidth="1"/>
    <col min="10762" max="10762" width="10.140625" style="111" customWidth="1"/>
    <col min="10763" max="10763" width="9.140625" style="111"/>
    <col min="10764" max="10764" width="16.5703125" style="111" customWidth="1"/>
    <col min="10765" max="11008" width="9.140625" style="111"/>
    <col min="11009" max="11009" width="6.140625" style="111" customWidth="1"/>
    <col min="11010" max="11010" width="9.140625" style="111"/>
    <col min="11011" max="11011" width="30.140625" style="111" customWidth="1"/>
    <col min="11012" max="11012" width="2.140625" style="111" customWidth="1"/>
    <col min="11013" max="11013" width="4.85546875" style="111" customWidth="1"/>
    <col min="11014" max="11014" width="3.5703125" style="111" customWidth="1"/>
    <col min="11015" max="11015" width="9.140625" style="111"/>
    <col min="11016" max="11016" width="4.85546875" style="111" customWidth="1"/>
    <col min="11017" max="11017" width="14" style="111" customWidth="1"/>
    <col min="11018" max="11018" width="10.140625" style="111" customWidth="1"/>
    <col min="11019" max="11019" width="9.140625" style="111"/>
    <col min="11020" max="11020" width="16.5703125" style="111" customWidth="1"/>
    <col min="11021" max="11264" width="9.140625" style="111"/>
    <col min="11265" max="11265" width="6.140625" style="111" customWidth="1"/>
    <col min="11266" max="11266" width="9.140625" style="111"/>
    <col min="11267" max="11267" width="30.140625" style="111" customWidth="1"/>
    <col min="11268" max="11268" width="2.140625" style="111" customWidth="1"/>
    <col min="11269" max="11269" width="4.85546875" style="111" customWidth="1"/>
    <col min="11270" max="11270" width="3.5703125" style="111" customWidth="1"/>
    <col min="11271" max="11271" width="9.140625" style="111"/>
    <col min="11272" max="11272" width="4.85546875" style="111" customWidth="1"/>
    <col min="11273" max="11273" width="14" style="111" customWidth="1"/>
    <col min="11274" max="11274" width="10.140625" style="111" customWidth="1"/>
    <col min="11275" max="11275" width="9.140625" style="111"/>
    <col min="11276" max="11276" width="16.5703125" style="111" customWidth="1"/>
    <col min="11277" max="11520" width="9.140625" style="111"/>
    <col min="11521" max="11521" width="6.140625" style="111" customWidth="1"/>
    <col min="11522" max="11522" width="9.140625" style="111"/>
    <col min="11523" max="11523" width="30.140625" style="111" customWidth="1"/>
    <col min="11524" max="11524" width="2.140625" style="111" customWidth="1"/>
    <col min="11525" max="11525" width="4.85546875" style="111" customWidth="1"/>
    <col min="11526" max="11526" width="3.5703125" style="111" customWidth="1"/>
    <col min="11527" max="11527" width="9.140625" style="111"/>
    <col min="11528" max="11528" width="4.85546875" style="111" customWidth="1"/>
    <col min="11529" max="11529" width="14" style="111" customWidth="1"/>
    <col min="11530" max="11530" width="10.140625" style="111" customWidth="1"/>
    <col min="11531" max="11531" width="9.140625" style="111"/>
    <col min="11532" max="11532" width="16.5703125" style="111" customWidth="1"/>
    <col min="11533" max="11776" width="9.140625" style="111"/>
    <col min="11777" max="11777" width="6.140625" style="111" customWidth="1"/>
    <col min="11778" max="11778" width="9.140625" style="111"/>
    <col min="11779" max="11779" width="30.140625" style="111" customWidth="1"/>
    <col min="11780" max="11780" width="2.140625" style="111" customWidth="1"/>
    <col min="11781" max="11781" width="4.85546875" style="111" customWidth="1"/>
    <col min="11782" max="11782" width="3.5703125" style="111" customWidth="1"/>
    <col min="11783" max="11783" width="9.140625" style="111"/>
    <col min="11784" max="11784" width="4.85546875" style="111" customWidth="1"/>
    <col min="11785" max="11785" width="14" style="111" customWidth="1"/>
    <col min="11786" max="11786" width="10.140625" style="111" customWidth="1"/>
    <col min="11787" max="11787" width="9.140625" style="111"/>
    <col min="11788" max="11788" width="16.5703125" style="111" customWidth="1"/>
    <col min="11789" max="12032" width="9.140625" style="111"/>
    <col min="12033" max="12033" width="6.140625" style="111" customWidth="1"/>
    <col min="12034" max="12034" width="9.140625" style="111"/>
    <col min="12035" max="12035" width="30.140625" style="111" customWidth="1"/>
    <col min="12036" max="12036" width="2.140625" style="111" customWidth="1"/>
    <col min="12037" max="12037" width="4.85546875" style="111" customWidth="1"/>
    <col min="12038" max="12038" width="3.5703125" style="111" customWidth="1"/>
    <col min="12039" max="12039" width="9.140625" style="111"/>
    <col min="12040" max="12040" width="4.85546875" style="111" customWidth="1"/>
    <col min="12041" max="12041" width="14" style="111" customWidth="1"/>
    <col min="12042" max="12042" width="10.140625" style="111" customWidth="1"/>
    <col min="12043" max="12043" width="9.140625" style="111"/>
    <col min="12044" max="12044" width="16.5703125" style="111" customWidth="1"/>
    <col min="12045" max="12288" width="9.140625" style="111"/>
    <col min="12289" max="12289" width="6.140625" style="111" customWidth="1"/>
    <col min="12290" max="12290" width="9.140625" style="111"/>
    <col min="12291" max="12291" width="30.140625" style="111" customWidth="1"/>
    <col min="12292" max="12292" width="2.140625" style="111" customWidth="1"/>
    <col min="12293" max="12293" width="4.85546875" style="111" customWidth="1"/>
    <col min="12294" max="12294" width="3.5703125" style="111" customWidth="1"/>
    <col min="12295" max="12295" width="9.140625" style="111"/>
    <col min="12296" max="12296" width="4.85546875" style="111" customWidth="1"/>
    <col min="12297" max="12297" width="14" style="111" customWidth="1"/>
    <col min="12298" max="12298" width="10.140625" style="111" customWidth="1"/>
    <col min="12299" max="12299" width="9.140625" style="111"/>
    <col min="12300" max="12300" width="16.5703125" style="111" customWidth="1"/>
    <col min="12301" max="12544" width="9.140625" style="111"/>
    <col min="12545" max="12545" width="6.140625" style="111" customWidth="1"/>
    <col min="12546" max="12546" width="9.140625" style="111"/>
    <col min="12547" max="12547" width="30.140625" style="111" customWidth="1"/>
    <col min="12548" max="12548" width="2.140625" style="111" customWidth="1"/>
    <col min="12549" max="12549" width="4.85546875" style="111" customWidth="1"/>
    <col min="12550" max="12550" width="3.5703125" style="111" customWidth="1"/>
    <col min="12551" max="12551" width="9.140625" style="111"/>
    <col min="12552" max="12552" width="4.85546875" style="111" customWidth="1"/>
    <col min="12553" max="12553" width="14" style="111" customWidth="1"/>
    <col min="12554" max="12554" width="10.140625" style="111" customWidth="1"/>
    <col min="12555" max="12555" width="9.140625" style="111"/>
    <col min="12556" max="12556" width="16.5703125" style="111" customWidth="1"/>
    <col min="12557" max="12800" width="9.140625" style="111"/>
    <col min="12801" max="12801" width="6.140625" style="111" customWidth="1"/>
    <col min="12802" max="12802" width="9.140625" style="111"/>
    <col min="12803" max="12803" width="30.140625" style="111" customWidth="1"/>
    <col min="12804" max="12804" width="2.140625" style="111" customWidth="1"/>
    <col min="12805" max="12805" width="4.85546875" style="111" customWidth="1"/>
    <col min="12806" max="12806" width="3.5703125" style="111" customWidth="1"/>
    <col min="12807" max="12807" width="9.140625" style="111"/>
    <col min="12808" max="12808" width="4.85546875" style="111" customWidth="1"/>
    <col min="12809" max="12809" width="14" style="111" customWidth="1"/>
    <col min="12810" max="12810" width="10.140625" style="111" customWidth="1"/>
    <col min="12811" max="12811" width="9.140625" style="111"/>
    <col min="12812" max="12812" width="16.5703125" style="111" customWidth="1"/>
    <col min="12813" max="13056" width="9.140625" style="111"/>
    <col min="13057" max="13057" width="6.140625" style="111" customWidth="1"/>
    <col min="13058" max="13058" width="9.140625" style="111"/>
    <col min="13059" max="13059" width="30.140625" style="111" customWidth="1"/>
    <col min="13060" max="13060" width="2.140625" style="111" customWidth="1"/>
    <col min="13061" max="13061" width="4.85546875" style="111" customWidth="1"/>
    <col min="13062" max="13062" width="3.5703125" style="111" customWidth="1"/>
    <col min="13063" max="13063" width="9.140625" style="111"/>
    <col min="13064" max="13064" width="4.85546875" style="111" customWidth="1"/>
    <col min="13065" max="13065" width="14" style="111" customWidth="1"/>
    <col min="13066" max="13066" width="10.140625" style="111" customWidth="1"/>
    <col min="13067" max="13067" width="9.140625" style="111"/>
    <col min="13068" max="13068" width="16.5703125" style="111" customWidth="1"/>
    <col min="13069" max="13312" width="9.140625" style="111"/>
    <col min="13313" max="13313" width="6.140625" style="111" customWidth="1"/>
    <col min="13314" max="13314" width="9.140625" style="111"/>
    <col min="13315" max="13315" width="30.140625" style="111" customWidth="1"/>
    <col min="13316" max="13316" width="2.140625" style="111" customWidth="1"/>
    <col min="13317" max="13317" width="4.85546875" style="111" customWidth="1"/>
    <col min="13318" max="13318" width="3.5703125" style="111" customWidth="1"/>
    <col min="13319" max="13319" width="9.140625" style="111"/>
    <col min="13320" max="13320" width="4.85546875" style="111" customWidth="1"/>
    <col min="13321" max="13321" width="14" style="111" customWidth="1"/>
    <col min="13322" max="13322" width="10.140625" style="111" customWidth="1"/>
    <col min="13323" max="13323" width="9.140625" style="111"/>
    <col min="13324" max="13324" width="16.5703125" style="111" customWidth="1"/>
    <col min="13325" max="13568" width="9.140625" style="111"/>
    <col min="13569" max="13569" width="6.140625" style="111" customWidth="1"/>
    <col min="13570" max="13570" width="9.140625" style="111"/>
    <col min="13571" max="13571" width="30.140625" style="111" customWidth="1"/>
    <col min="13572" max="13572" width="2.140625" style="111" customWidth="1"/>
    <col min="13573" max="13573" width="4.85546875" style="111" customWidth="1"/>
    <col min="13574" max="13574" width="3.5703125" style="111" customWidth="1"/>
    <col min="13575" max="13575" width="9.140625" style="111"/>
    <col min="13576" max="13576" width="4.85546875" style="111" customWidth="1"/>
    <col min="13577" max="13577" width="14" style="111" customWidth="1"/>
    <col min="13578" max="13578" width="10.140625" style="111" customWidth="1"/>
    <col min="13579" max="13579" width="9.140625" style="111"/>
    <col min="13580" max="13580" width="16.5703125" style="111" customWidth="1"/>
    <col min="13581" max="13824" width="9.140625" style="111"/>
    <col min="13825" max="13825" width="6.140625" style="111" customWidth="1"/>
    <col min="13826" max="13826" width="9.140625" style="111"/>
    <col min="13827" max="13827" width="30.140625" style="111" customWidth="1"/>
    <col min="13828" max="13828" width="2.140625" style="111" customWidth="1"/>
    <col min="13829" max="13829" width="4.85546875" style="111" customWidth="1"/>
    <col min="13830" max="13830" width="3.5703125" style="111" customWidth="1"/>
    <col min="13831" max="13831" width="9.140625" style="111"/>
    <col min="13832" max="13832" width="4.85546875" style="111" customWidth="1"/>
    <col min="13833" max="13833" width="14" style="111" customWidth="1"/>
    <col min="13834" max="13834" width="10.140625" style="111" customWidth="1"/>
    <col min="13835" max="13835" width="9.140625" style="111"/>
    <col min="13836" max="13836" width="16.5703125" style="111" customWidth="1"/>
    <col min="13837" max="14080" width="9.140625" style="111"/>
    <col min="14081" max="14081" width="6.140625" style="111" customWidth="1"/>
    <col min="14082" max="14082" width="9.140625" style="111"/>
    <col min="14083" max="14083" width="30.140625" style="111" customWidth="1"/>
    <col min="14084" max="14084" width="2.140625" style="111" customWidth="1"/>
    <col min="14085" max="14085" width="4.85546875" style="111" customWidth="1"/>
    <col min="14086" max="14086" width="3.5703125" style="111" customWidth="1"/>
    <col min="14087" max="14087" width="9.140625" style="111"/>
    <col min="14088" max="14088" width="4.85546875" style="111" customWidth="1"/>
    <col min="14089" max="14089" width="14" style="111" customWidth="1"/>
    <col min="14090" max="14090" width="10.140625" style="111" customWidth="1"/>
    <col min="14091" max="14091" width="9.140625" style="111"/>
    <col min="14092" max="14092" width="16.5703125" style="111" customWidth="1"/>
    <col min="14093" max="14336" width="9.140625" style="111"/>
    <col min="14337" max="14337" width="6.140625" style="111" customWidth="1"/>
    <col min="14338" max="14338" width="9.140625" style="111"/>
    <col min="14339" max="14339" width="30.140625" style="111" customWidth="1"/>
    <col min="14340" max="14340" width="2.140625" style="111" customWidth="1"/>
    <col min="14341" max="14341" width="4.85546875" style="111" customWidth="1"/>
    <col min="14342" max="14342" width="3.5703125" style="111" customWidth="1"/>
    <col min="14343" max="14343" width="9.140625" style="111"/>
    <col min="14344" max="14344" width="4.85546875" style="111" customWidth="1"/>
    <col min="14345" max="14345" width="14" style="111" customWidth="1"/>
    <col min="14346" max="14346" width="10.140625" style="111" customWidth="1"/>
    <col min="14347" max="14347" width="9.140625" style="111"/>
    <col min="14348" max="14348" width="16.5703125" style="111" customWidth="1"/>
    <col min="14349" max="14592" width="9.140625" style="111"/>
    <col min="14593" max="14593" width="6.140625" style="111" customWidth="1"/>
    <col min="14594" max="14594" width="9.140625" style="111"/>
    <col min="14595" max="14595" width="30.140625" style="111" customWidth="1"/>
    <col min="14596" max="14596" width="2.140625" style="111" customWidth="1"/>
    <col min="14597" max="14597" width="4.85546875" style="111" customWidth="1"/>
    <col min="14598" max="14598" width="3.5703125" style="111" customWidth="1"/>
    <col min="14599" max="14599" width="9.140625" style="111"/>
    <col min="14600" max="14600" width="4.85546875" style="111" customWidth="1"/>
    <col min="14601" max="14601" width="14" style="111" customWidth="1"/>
    <col min="14602" max="14602" width="10.140625" style="111" customWidth="1"/>
    <col min="14603" max="14603" width="9.140625" style="111"/>
    <col min="14604" max="14604" width="16.5703125" style="111" customWidth="1"/>
    <col min="14605" max="14848" width="9.140625" style="111"/>
    <col min="14849" max="14849" width="6.140625" style="111" customWidth="1"/>
    <col min="14850" max="14850" width="9.140625" style="111"/>
    <col min="14851" max="14851" width="30.140625" style="111" customWidth="1"/>
    <col min="14852" max="14852" width="2.140625" style="111" customWidth="1"/>
    <col min="14853" max="14853" width="4.85546875" style="111" customWidth="1"/>
    <col min="14854" max="14854" width="3.5703125" style="111" customWidth="1"/>
    <col min="14855" max="14855" width="9.140625" style="111"/>
    <col min="14856" max="14856" width="4.85546875" style="111" customWidth="1"/>
    <col min="14857" max="14857" width="14" style="111" customWidth="1"/>
    <col min="14858" max="14858" width="10.140625" style="111" customWidth="1"/>
    <col min="14859" max="14859" width="9.140625" style="111"/>
    <col min="14860" max="14860" width="16.5703125" style="111" customWidth="1"/>
    <col min="14861" max="15104" width="9.140625" style="111"/>
    <col min="15105" max="15105" width="6.140625" style="111" customWidth="1"/>
    <col min="15106" max="15106" width="9.140625" style="111"/>
    <col min="15107" max="15107" width="30.140625" style="111" customWidth="1"/>
    <col min="15108" max="15108" width="2.140625" style="111" customWidth="1"/>
    <col min="15109" max="15109" width="4.85546875" style="111" customWidth="1"/>
    <col min="15110" max="15110" width="3.5703125" style="111" customWidth="1"/>
    <col min="15111" max="15111" width="9.140625" style="111"/>
    <col min="15112" max="15112" width="4.85546875" style="111" customWidth="1"/>
    <col min="15113" max="15113" width="14" style="111" customWidth="1"/>
    <col min="15114" max="15114" width="10.140625" style="111" customWidth="1"/>
    <col min="15115" max="15115" width="9.140625" style="111"/>
    <col min="15116" max="15116" width="16.5703125" style="111" customWidth="1"/>
    <col min="15117" max="15360" width="9.140625" style="111"/>
    <col min="15361" max="15361" width="6.140625" style="111" customWidth="1"/>
    <col min="15362" max="15362" width="9.140625" style="111"/>
    <col min="15363" max="15363" width="30.140625" style="111" customWidth="1"/>
    <col min="15364" max="15364" width="2.140625" style="111" customWidth="1"/>
    <col min="15365" max="15365" width="4.85546875" style="111" customWidth="1"/>
    <col min="15366" max="15366" width="3.5703125" style="111" customWidth="1"/>
    <col min="15367" max="15367" width="9.140625" style="111"/>
    <col min="15368" max="15368" width="4.85546875" style="111" customWidth="1"/>
    <col min="15369" max="15369" width="14" style="111" customWidth="1"/>
    <col min="15370" max="15370" width="10.140625" style="111" customWidth="1"/>
    <col min="15371" max="15371" width="9.140625" style="111"/>
    <col min="15372" max="15372" width="16.5703125" style="111" customWidth="1"/>
    <col min="15373" max="15616" width="9.140625" style="111"/>
    <col min="15617" max="15617" width="6.140625" style="111" customWidth="1"/>
    <col min="15618" max="15618" width="9.140625" style="111"/>
    <col min="15619" max="15619" width="30.140625" style="111" customWidth="1"/>
    <col min="15620" max="15620" width="2.140625" style="111" customWidth="1"/>
    <col min="15621" max="15621" width="4.85546875" style="111" customWidth="1"/>
    <col min="15622" max="15622" width="3.5703125" style="111" customWidth="1"/>
    <col min="15623" max="15623" width="9.140625" style="111"/>
    <col min="15624" max="15624" width="4.85546875" style="111" customWidth="1"/>
    <col min="15625" max="15625" width="14" style="111" customWidth="1"/>
    <col min="15626" max="15626" width="10.140625" style="111" customWidth="1"/>
    <col min="15627" max="15627" width="9.140625" style="111"/>
    <col min="15628" max="15628" width="16.5703125" style="111" customWidth="1"/>
    <col min="15629" max="15872" width="9.140625" style="111"/>
    <col min="15873" max="15873" width="6.140625" style="111" customWidth="1"/>
    <col min="15874" max="15874" width="9.140625" style="111"/>
    <col min="15875" max="15875" width="30.140625" style="111" customWidth="1"/>
    <col min="15876" max="15876" width="2.140625" style="111" customWidth="1"/>
    <col min="15877" max="15877" width="4.85546875" style="111" customWidth="1"/>
    <col min="15878" max="15878" width="3.5703125" style="111" customWidth="1"/>
    <col min="15879" max="15879" width="9.140625" style="111"/>
    <col min="15880" max="15880" width="4.85546875" style="111" customWidth="1"/>
    <col min="15881" max="15881" width="14" style="111" customWidth="1"/>
    <col min="15882" max="15882" width="10.140625" style="111" customWidth="1"/>
    <col min="15883" max="15883" width="9.140625" style="111"/>
    <col min="15884" max="15884" width="16.5703125" style="111" customWidth="1"/>
    <col min="15885" max="16128" width="9.140625" style="111"/>
    <col min="16129" max="16129" width="6.140625" style="111" customWidth="1"/>
    <col min="16130" max="16130" width="9.140625" style="111"/>
    <col min="16131" max="16131" width="30.140625" style="111" customWidth="1"/>
    <col min="16132" max="16132" width="2.140625" style="111" customWidth="1"/>
    <col min="16133" max="16133" width="4.85546875" style="111" customWidth="1"/>
    <col min="16134" max="16134" width="3.5703125" style="111" customWidth="1"/>
    <col min="16135" max="16135" width="9.140625" style="111"/>
    <col min="16136" max="16136" width="4.85546875" style="111" customWidth="1"/>
    <col min="16137" max="16137" width="14" style="111" customWidth="1"/>
    <col min="16138" max="16138" width="10.140625" style="111" customWidth="1"/>
    <col min="16139" max="16139" width="9.140625" style="111"/>
    <col min="16140" max="16140" width="16.5703125" style="111" customWidth="1"/>
    <col min="16141" max="16384" width="9.140625" style="111"/>
  </cols>
  <sheetData>
    <row r="1" spans="1:106" ht="18.75" customHeight="1">
      <c r="A1" s="156"/>
      <c r="B1" s="105"/>
      <c r="C1" s="106" t="s">
        <v>1027</v>
      </c>
      <c r="D1" s="105"/>
      <c r="E1" s="105"/>
      <c r="F1" s="105"/>
      <c r="G1" s="105"/>
      <c r="H1" s="105"/>
      <c r="I1" s="105"/>
      <c r="J1" s="107"/>
      <c r="K1" s="108"/>
      <c r="L1" s="498"/>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0"/>
      <c r="AM1" s="110"/>
      <c r="AN1" s="110"/>
      <c r="AO1" s="110"/>
      <c r="AP1" s="110"/>
      <c r="AQ1" s="110"/>
      <c r="AR1" s="110"/>
      <c r="AS1" s="110"/>
      <c r="AT1" s="110"/>
      <c r="AU1" s="110"/>
      <c r="AV1" s="110"/>
      <c r="AW1" s="110"/>
      <c r="AX1" s="110"/>
      <c r="AY1" s="110"/>
      <c r="AZ1" s="110"/>
      <c r="BA1" s="110"/>
      <c r="BB1" s="110"/>
      <c r="BC1" s="110"/>
      <c r="BD1" s="110"/>
      <c r="BE1" s="110"/>
      <c r="BF1" s="110"/>
      <c r="BG1" s="110"/>
      <c r="BH1" s="110"/>
      <c r="BI1" s="110"/>
      <c r="BJ1" s="110"/>
      <c r="BK1" s="110"/>
      <c r="BL1" s="110"/>
      <c r="BM1" s="110"/>
      <c r="BN1" s="110"/>
      <c r="BO1" s="110"/>
      <c r="BP1" s="110"/>
      <c r="BQ1" s="110"/>
      <c r="BR1" s="110"/>
      <c r="BS1" s="110"/>
      <c r="BT1" s="110"/>
      <c r="BU1" s="110"/>
      <c r="BV1" s="110"/>
      <c r="BW1" s="110"/>
      <c r="BX1" s="110"/>
      <c r="BY1" s="110"/>
      <c r="BZ1" s="110"/>
      <c r="CA1" s="110"/>
      <c r="CB1" s="110"/>
      <c r="CC1" s="110"/>
      <c r="CD1" s="110"/>
      <c r="CE1" s="110"/>
      <c r="CF1" s="110"/>
      <c r="CG1" s="110"/>
      <c r="CH1" s="110"/>
      <c r="CI1" s="110"/>
      <c r="CJ1" s="110"/>
      <c r="CK1" s="110"/>
      <c r="CL1" s="110"/>
      <c r="CM1" s="110"/>
      <c r="CN1" s="110"/>
      <c r="CO1" s="110"/>
      <c r="CP1" s="110"/>
      <c r="CQ1" s="110"/>
      <c r="CR1" s="110"/>
      <c r="CS1" s="110"/>
      <c r="CT1" s="110"/>
      <c r="CU1" s="110"/>
      <c r="CV1" s="110"/>
      <c r="CW1" s="110"/>
      <c r="CX1" s="110"/>
      <c r="CY1" s="110"/>
      <c r="CZ1" s="110"/>
      <c r="DA1" s="110"/>
      <c r="DB1" s="110"/>
    </row>
    <row r="2" spans="1:106" ht="15">
      <c r="A2" s="112"/>
      <c r="B2" s="113"/>
      <c r="C2" s="114">
        <f ca="1">TODAY()</f>
        <v>44580</v>
      </c>
      <c r="D2" s="113"/>
      <c r="E2" s="113"/>
      <c r="F2" s="113"/>
      <c r="G2" s="113"/>
      <c r="H2" s="113"/>
      <c r="I2" s="113"/>
      <c r="J2" s="113"/>
      <c r="K2" s="113"/>
      <c r="L2" s="498"/>
      <c r="M2" s="109"/>
      <c r="N2" s="109"/>
      <c r="O2" s="109"/>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0"/>
      <c r="CQ2" s="110"/>
      <c r="CR2" s="110"/>
      <c r="CS2" s="110"/>
      <c r="CT2" s="110"/>
      <c r="CU2" s="110"/>
      <c r="CV2" s="110"/>
      <c r="CW2" s="110"/>
      <c r="CX2" s="110"/>
      <c r="CY2" s="110"/>
      <c r="CZ2" s="110"/>
      <c r="DA2" s="110"/>
      <c r="DB2" s="110"/>
    </row>
    <row r="3" spans="1:106">
      <c r="A3" s="115"/>
      <c r="B3" s="113"/>
      <c r="C3" s="116">
        <f ca="1">TODAY()</f>
        <v>44580</v>
      </c>
      <c r="D3" s="113"/>
      <c r="E3" s="113"/>
      <c r="F3" s="113"/>
      <c r="G3" s="113"/>
      <c r="H3" s="113"/>
      <c r="I3" s="116"/>
      <c r="J3" s="113"/>
      <c r="K3" s="113"/>
      <c r="L3" s="498"/>
      <c r="M3" s="109"/>
      <c r="N3" s="109"/>
      <c r="O3" s="109"/>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row>
    <row r="4" spans="1:106" ht="12.75" customHeight="1">
      <c r="A4" s="115"/>
      <c r="B4" s="113"/>
      <c r="C4" s="113"/>
      <c r="D4" s="113"/>
      <c r="E4" s="113"/>
      <c r="F4" s="113"/>
      <c r="G4" s="113"/>
      <c r="H4" s="113"/>
      <c r="I4" s="116"/>
      <c r="J4" s="113"/>
      <c r="K4" s="465" t="s">
        <v>26</v>
      </c>
      <c r="L4" s="498"/>
      <c r="M4" s="109"/>
      <c r="N4" s="109"/>
      <c r="O4" s="109"/>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row>
    <row r="5" spans="1:106" ht="9" customHeight="1" thickBot="1">
      <c r="A5" s="117"/>
      <c r="B5" s="118"/>
      <c r="C5" s="118"/>
      <c r="D5" s="118"/>
      <c r="E5" s="117"/>
      <c r="F5" s="118"/>
      <c r="G5" s="118"/>
      <c r="H5" s="118"/>
      <c r="I5" s="118"/>
      <c r="J5" s="119"/>
      <c r="K5" s="465"/>
      <c r="L5" s="120"/>
      <c r="M5" s="107"/>
      <c r="N5" s="107"/>
      <c r="O5" s="107"/>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row>
    <row r="6" spans="1:106" ht="19.5" customHeight="1" thickTop="1" thickBot="1">
      <c r="A6" s="117"/>
      <c r="B6" s="118"/>
      <c r="C6" s="118"/>
      <c r="D6" s="118"/>
      <c r="E6" s="117"/>
      <c r="F6" s="118"/>
      <c r="G6" s="118"/>
      <c r="H6" s="118"/>
      <c r="I6" s="121"/>
      <c r="J6" s="119"/>
      <c r="K6" s="465"/>
      <c r="L6" s="498"/>
      <c r="M6" s="107"/>
      <c r="N6" s="107"/>
      <c r="O6" s="107"/>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c r="CR6" s="110"/>
      <c r="CS6" s="110"/>
      <c r="CT6" s="110"/>
      <c r="CU6" s="110"/>
      <c r="CV6" s="110"/>
      <c r="CW6" s="110"/>
      <c r="CX6" s="110"/>
      <c r="CY6" s="110"/>
      <c r="CZ6" s="110"/>
      <c r="DA6" s="110"/>
      <c r="DB6" s="110"/>
    </row>
    <row r="7" spans="1:106" ht="11.1" customHeight="1" thickTop="1">
      <c r="A7" s="499"/>
      <c r="B7" s="500"/>
      <c r="C7" s="500"/>
      <c r="D7" s="500"/>
      <c r="E7" s="501"/>
      <c r="F7" s="502"/>
      <c r="G7" s="502"/>
      <c r="H7" s="502"/>
      <c r="I7" s="502"/>
      <c r="J7" s="503"/>
      <c r="K7" s="122"/>
      <c r="L7" s="498"/>
      <c r="M7" s="107"/>
      <c r="N7" s="107"/>
      <c r="O7" s="107"/>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row>
    <row r="8" spans="1:106" ht="11.1" customHeight="1" thickBot="1">
      <c r="A8" s="504"/>
      <c r="B8" s="505"/>
      <c r="C8" s="505"/>
      <c r="D8" s="505"/>
      <c r="E8" s="502"/>
      <c r="F8" s="502"/>
      <c r="G8" s="502"/>
      <c r="H8" s="502"/>
      <c r="I8" s="502"/>
      <c r="J8" s="500"/>
      <c r="K8" s="123"/>
      <c r="L8" s="498"/>
      <c r="M8" s="107"/>
      <c r="N8" s="107"/>
      <c r="O8" s="107"/>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row>
    <row r="9" spans="1:106" ht="12.75" customHeight="1" thickTop="1">
      <c r="A9" s="144"/>
      <c r="B9" s="145"/>
      <c r="C9" s="145"/>
      <c r="D9" s="189"/>
      <c r="E9" s="145"/>
      <c r="F9" s="145"/>
      <c r="G9" s="146"/>
      <c r="H9" s="146"/>
      <c r="I9" s="506" t="e">
        <f>IF(J34&gt;J36,"ERROR:  The Federal share of outlays cannot exceed the total Federal funds authorized for this period.  Adjust your expenditure sheet so that the Federal share is:",IF(J24&lt;J26-'Instructions-DataEntry'!$C$103,"ERROR:  The Federal share exceeds the amount allowed.  You must decrease the federal share on your expenditure sheet.",""))</f>
        <v>#N/A</v>
      </c>
      <c r="J9" s="507"/>
      <c r="K9" s="508"/>
      <c r="L9" s="498"/>
      <c r="M9" s="109"/>
      <c r="N9" s="109"/>
      <c r="O9" s="109"/>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row>
    <row r="10" spans="1:106" ht="11.1" customHeight="1">
      <c r="A10" s="515"/>
      <c r="B10" s="517"/>
      <c r="C10" s="518"/>
      <c r="D10" s="518"/>
      <c r="E10" s="518"/>
      <c r="F10" s="518"/>
      <c r="G10" s="519"/>
      <c r="H10" s="516"/>
      <c r="I10" s="509"/>
      <c r="J10" s="510"/>
      <c r="K10" s="511"/>
      <c r="L10" s="109"/>
      <c r="M10" s="109"/>
      <c r="N10" s="109"/>
      <c r="O10" s="109"/>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row>
    <row r="11" spans="1:106" ht="11.1" customHeight="1">
      <c r="A11" s="516"/>
      <c r="B11" s="517"/>
      <c r="C11" s="518"/>
      <c r="D11" s="518"/>
      <c r="E11" s="518"/>
      <c r="F11" s="518"/>
      <c r="G11" s="519"/>
      <c r="H11" s="516"/>
      <c r="I11" s="509"/>
      <c r="J11" s="510"/>
      <c r="K11" s="511"/>
      <c r="L11" s="520" t="e">
        <f>IF(J38&lt;0,J36,"")</f>
        <v>#VALUE!</v>
      </c>
      <c r="M11" s="109"/>
      <c r="N11" s="109"/>
      <c r="O11" s="109"/>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row>
    <row r="12" spans="1:106" ht="11.1" customHeight="1" thickBot="1">
      <c r="A12" s="516"/>
      <c r="B12" s="517"/>
      <c r="C12" s="518"/>
      <c r="D12" s="518"/>
      <c r="E12" s="518"/>
      <c r="F12" s="518"/>
      <c r="G12" s="519"/>
      <c r="H12" s="516"/>
      <c r="I12" s="512"/>
      <c r="J12" s="513"/>
      <c r="K12" s="514"/>
      <c r="L12" s="521"/>
      <c r="M12" s="109"/>
      <c r="N12" s="109"/>
      <c r="O12" s="109"/>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c r="BU12" s="110"/>
      <c r="BV12" s="110"/>
      <c r="BW12" s="110"/>
      <c r="BX12" s="110"/>
      <c r="BY12" s="110"/>
      <c r="BZ12" s="110"/>
      <c r="CA12" s="110"/>
      <c r="CB12" s="110"/>
      <c r="CC12" s="110"/>
      <c r="CD12" s="110"/>
      <c r="CE12" s="110"/>
      <c r="CF12" s="110"/>
      <c r="CG12" s="110"/>
      <c r="CH12" s="110"/>
      <c r="CI12" s="110"/>
      <c r="CJ12" s="110"/>
      <c r="CK12" s="110"/>
      <c r="CL12" s="110"/>
      <c r="CM12" s="110"/>
      <c r="CN12" s="110"/>
      <c r="CO12" s="110"/>
      <c r="CP12" s="110"/>
      <c r="CQ12" s="110"/>
      <c r="CR12" s="110"/>
      <c r="CS12" s="110"/>
      <c r="CT12" s="110"/>
      <c r="CU12" s="110"/>
      <c r="CV12" s="110"/>
      <c r="CW12" s="110"/>
      <c r="CX12" s="110"/>
      <c r="CY12" s="110"/>
      <c r="CZ12" s="110"/>
      <c r="DA12" s="110"/>
      <c r="DB12" s="110"/>
    </row>
    <row r="13" spans="1:106" ht="13.5" thickTop="1">
      <c r="A13" s="522"/>
      <c r="B13" s="523"/>
      <c r="C13" s="523"/>
      <c r="D13" s="523"/>
      <c r="E13" s="524"/>
      <c r="F13" s="500"/>
      <c r="G13" s="500"/>
      <c r="H13" s="500"/>
      <c r="I13" s="525" t="e">
        <f>IF(I9="","No errors have been detected….yet!","")</f>
        <v>#N/A</v>
      </c>
      <c r="J13" s="525"/>
      <c r="K13" s="525"/>
      <c r="L13" s="526" t="e">
        <f>IF(J38&lt;0,"or less","")</f>
        <v>#VALUE!</v>
      </c>
      <c r="M13" s="109"/>
      <c r="N13" s="109"/>
      <c r="O13" s="109"/>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row>
    <row r="14" spans="1:106" ht="313.5" customHeight="1">
      <c r="A14" s="527"/>
      <c r="B14" s="528"/>
      <c r="C14" s="528"/>
      <c r="D14" s="528"/>
      <c r="E14" s="527"/>
      <c r="F14" s="528"/>
      <c r="G14" s="528"/>
      <c r="H14" s="528"/>
      <c r="I14" s="124"/>
      <c r="J14" s="124"/>
      <c r="K14" s="125"/>
      <c r="L14" s="526" t="str">
        <f>IF(G18&lt;0,"or less","")</f>
        <v/>
      </c>
      <c r="M14" s="109"/>
      <c r="N14" s="109"/>
      <c r="O14" s="109"/>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c r="BU14" s="110"/>
      <c r="BV14" s="110"/>
      <c r="BW14" s="110"/>
      <c r="BX14" s="110"/>
      <c r="BY14" s="110"/>
      <c r="BZ14" s="110"/>
      <c r="CA14" s="110"/>
      <c r="CB14" s="110"/>
      <c r="CC14" s="110"/>
      <c r="CD14" s="110"/>
      <c r="CE14" s="110"/>
      <c r="CF14" s="110"/>
      <c r="CG14" s="110"/>
      <c r="CH14" s="110"/>
      <c r="CI14" s="110"/>
      <c r="CJ14" s="110"/>
      <c r="CK14" s="110"/>
      <c r="CL14" s="110"/>
      <c r="CM14" s="110"/>
      <c r="CN14" s="110"/>
      <c r="CO14" s="110"/>
      <c r="CP14" s="110"/>
      <c r="CQ14" s="110"/>
      <c r="CR14" s="110"/>
      <c r="CS14" s="110"/>
      <c r="CT14" s="110"/>
      <c r="CU14" s="110"/>
      <c r="CV14" s="110"/>
      <c r="CW14" s="110"/>
      <c r="CX14" s="110"/>
      <c r="CY14" s="110"/>
      <c r="CZ14" s="110"/>
      <c r="DA14" s="110"/>
      <c r="DB14" s="110"/>
    </row>
    <row r="15" spans="1:106" ht="67.5" customHeight="1">
      <c r="A15" s="544"/>
      <c r="B15" s="518"/>
      <c r="C15" s="518"/>
      <c r="D15" s="518"/>
      <c r="E15" s="524"/>
      <c r="F15" s="516"/>
      <c r="G15" s="524"/>
      <c r="H15" s="500"/>
      <c r="I15" s="500"/>
      <c r="J15" s="545"/>
      <c r="K15" s="516"/>
      <c r="L15" s="109"/>
      <c r="M15" s="109"/>
      <c r="N15" s="109"/>
      <c r="O15" s="109"/>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10"/>
      <c r="CZ15" s="110"/>
      <c r="DA15" s="110"/>
      <c r="DB15" s="110"/>
    </row>
    <row r="16" spans="1:106" ht="20.25" customHeight="1">
      <c r="A16" s="126"/>
      <c r="B16" s="127"/>
      <c r="C16" s="147"/>
      <c r="D16" s="147"/>
      <c r="E16" s="148"/>
      <c r="F16" s="148"/>
      <c r="G16" s="546" t="s">
        <v>1028</v>
      </c>
      <c r="H16" s="546"/>
      <c r="I16" s="546"/>
      <c r="J16" s="547"/>
      <c r="K16" s="547"/>
      <c r="L16" s="149"/>
      <c r="M16" s="109"/>
      <c r="N16" s="109"/>
      <c r="O16" s="109"/>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c r="BU16" s="110"/>
      <c r="BV16" s="110"/>
      <c r="BW16" s="110"/>
      <c r="BX16" s="110"/>
      <c r="BY16" s="110"/>
      <c r="BZ16" s="110"/>
      <c r="CA16" s="110"/>
      <c r="CB16" s="110"/>
      <c r="CC16" s="110"/>
      <c r="CD16" s="110"/>
      <c r="CE16" s="110"/>
      <c r="CF16" s="110"/>
      <c r="CG16" s="110"/>
      <c r="CH16" s="110"/>
      <c r="CI16" s="110"/>
      <c r="CJ16" s="110"/>
      <c r="CK16" s="110"/>
      <c r="CL16" s="110"/>
      <c r="CM16" s="110"/>
      <c r="CN16" s="110"/>
      <c r="CO16" s="110"/>
      <c r="CP16" s="110"/>
      <c r="CQ16" s="110"/>
      <c r="CR16" s="110"/>
      <c r="CS16" s="110"/>
      <c r="CT16" s="110"/>
      <c r="CU16" s="110"/>
      <c r="CV16" s="110"/>
      <c r="CW16" s="110"/>
      <c r="CX16" s="110"/>
      <c r="CY16" s="110"/>
      <c r="CZ16" s="110"/>
      <c r="DA16" s="110"/>
      <c r="DB16" s="110"/>
    </row>
    <row r="17" spans="1:106" ht="10.5" customHeight="1">
      <c r="A17" s="128"/>
      <c r="B17" s="113"/>
      <c r="C17" s="150"/>
      <c r="D17" s="150"/>
      <c r="E17" s="548"/>
      <c r="F17" s="549"/>
      <c r="G17" s="550" t="e">
        <f>'Instructions-DataEntry'!E2</f>
        <v>#N/A</v>
      </c>
      <c r="H17" s="551"/>
      <c r="I17" s="551"/>
      <c r="J17" s="552"/>
      <c r="K17" s="552"/>
      <c r="L17" s="149"/>
      <c r="M17" s="109"/>
      <c r="N17" s="109"/>
      <c r="O17" s="109"/>
      <c r="P17" s="110"/>
      <c r="Q17" s="110"/>
      <c r="R17" s="110"/>
      <c r="S17" s="110"/>
      <c r="T17" s="110"/>
      <c r="U17" s="110"/>
      <c r="V17" s="110"/>
      <c r="W17" s="110"/>
      <c r="X17" s="110"/>
      <c r="Y17" s="110"/>
      <c r="Z17" s="110"/>
      <c r="AA17" s="110"/>
      <c r="AB17" s="110"/>
      <c r="AC17" s="110"/>
      <c r="AD17" s="110"/>
      <c r="AE17" s="110"/>
      <c r="AF17" s="110"/>
      <c r="AG17" s="110"/>
      <c r="AH17" s="110"/>
      <c r="AI17" s="110"/>
      <c r="AJ17" s="110"/>
      <c r="AK17" s="11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c r="CE17" s="110"/>
      <c r="CF17" s="110"/>
      <c r="CG17" s="110"/>
      <c r="CH17" s="110"/>
      <c r="CI17" s="110"/>
      <c r="CJ17" s="110"/>
      <c r="CK17" s="110"/>
      <c r="CL17" s="110"/>
      <c r="CM17" s="110"/>
      <c r="CN17" s="110"/>
      <c r="CO17" s="110"/>
      <c r="CP17" s="110"/>
      <c r="CQ17" s="110"/>
      <c r="CR17" s="110"/>
      <c r="CS17" s="110"/>
      <c r="CT17" s="110"/>
      <c r="CU17" s="110"/>
      <c r="CV17" s="110"/>
      <c r="CW17" s="110"/>
      <c r="CX17" s="110"/>
      <c r="CY17" s="110"/>
      <c r="CZ17" s="110"/>
      <c r="DA17" s="110"/>
      <c r="DB17" s="110"/>
    </row>
    <row r="18" spans="1:106" ht="11.1" customHeight="1" thickBot="1">
      <c r="A18" s="113"/>
      <c r="B18" s="113"/>
      <c r="C18" s="150"/>
      <c r="D18" s="150"/>
      <c r="E18" s="549"/>
      <c r="F18" s="549"/>
      <c r="G18" s="553"/>
      <c r="H18" s="553"/>
      <c r="I18" s="553"/>
      <c r="J18" s="554"/>
      <c r="K18" s="554"/>
      <c r="L18" s="149"/>
      <c r="M18" s="109"/>
      <c r="N18" s="109"/>
      <c r="O18" s="109"/>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10"/>
      <c r="CE18" s="110"/>
      <c r="CF18" s="110"/>
      <c r="CG18" s="110"/>
      <c r="CH18" s="110"/>
      <c r="CI18" s="110"/>
      <c r="CJ18" s="110"/>
      <c r="CK18" s="110"/>
      <c r="CL18" s="110"/>
      <c r="CM18" s="110"/>
      <c r="CN18" s="110"/>
      <c r="CO18" s="110"/>
      <c r="CP18" s="110"/>
      <c r="CQ18" s="110"/>
      <c r="CR18" s="110"/>
      <c r="CS18" s="110"/>
      <c r="CT18" s="110"/>
      <c r="CU18" s="110"/>
      <c r="CV18" s="110"/>
      <c r="CW18" s="110"/>
      <c r="CX18" s="110"/>
      <c r="CY18" s="110"/>
      <c r="CZ18" s="110"/>
      <c r="DA18" s="110"/>
      <c r="DB18" s="110"/>
    </row>
    <row r="19" spans="1:106" ht="15.75" thickBot="1">
      <c r="A19" s="129"/>
      <c r="B19" s="129"/>
      <c r="C19" s="529" t="str">
        <f>'Set-Up'!AP3</f>
        <v>FY-2022</v>
      </c>
      <c r="D19" s="530"/>
      <c r="E19" s="530"/>
      <c r="F19" s="531"/>
      <c r="G19" s="532" t="s">
        <v>1029</v>
      </c>
      <c r="H19" s="533"/>
      <c r="I19" s="151" t="str">
        <f>IF(XpndQtr1!H2="Yes","(Revised)","")</f>
        <v/>
      </c>
      <c r="J19" s="534"/>
      <c r="K19" s="535"/>
      <c r="L19" s="149"/>
      <c r="M19" s="109"/>
      <c r="N19" s="109"/>
      <c r="O19" s="109"/>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10"/>
      <c r="CE19" s="110"/>
      <c r="CF19" s="110"/>
      <c r="CG19" s="110"/>
      <c r="CH19" s="110"/>
      <c r="CI19" s="110"/>
      <c r="CJ19" s="110"/>
      <c r="CK19" s="110"/>
      <c r="CL19" s="110"/>
      <c r="CM19" s="110"/>
      <c r="CN19" s="110"/>
      <c r="CO19" s="110"/>
      <c r="CP19" s="110"/>
      <c r="CQ19" s="110"/>
      <c r="CR19" s="110"/>
      <c r="CS19" s="110"/>
      <c r="CT19" s="110"/>
      <c r="CU19" s="110"/>
      <c r="CV19" s="110"/>
      <c r="CW19" s="110"/>
      <c r="CX19" s="110"/>
      <c r="CY19" s="110"/>
      <c r="CZ19" s="110"/>
      <c r="DA19" s="110"/>
      <c r="DB19" s="110"/>
    </row>
    <row r="20" spans="1:106" ht="9.9499999999999993" customHeight="1">
      <c r="A20" s="129"/>
      <c r="B20" s="129"/>
      <c r="C20" s="530"/>
      <c r="D20" s="530"/>
      <c r="E20" s="530"/>
      <c r="F20" s="531"/>
      <c r="G20" s="536" t="s">
        <v>1030</v>
      </c>
      <c r="H20" s="537"/>
      <c r="I20" s="152" t="s">
        <v>1031</v>
      </c>
      <c r="J20" s="538" t="s">
        <v>1032</v>
      </c>
      <c r="K20" s="539"/>
      <c r="L20" s="149"/>
      <c r="M20" s="109"/>
      <c r="N20" s="109"/>
      <c r="O20" s="109"/>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10"/>
      <c r="CE20" s="110"/>
      <c r="CF20" s="110"/>
      <c r="CG20" s="110"/>
      <c r="CH20" s="110"/>
      <c r="CI20" s="110"/>
      <c r="CJ20" s="110"/>
      <c r="CK20" s="110"/>
      <c r="CL20" s="110"/>
      <c r="CM20" s="110"/>
      <c r="CN20" s="110"/>
      <c r="CO20" s="110"/>
      <c r="CP20" s="110"/>
      <c r="CQ20" s="110"/>
      <c r="CR20" s="110"/>
      <c r="CS20" s="110"/>
      <c r="CT20" s="110"/>
      <c r="CU20" s="110"/>
      <c r="CV20" s="110"/>
      <c r="CW20" s="110"/>
      <c r="CX20" s="110"/>
      <c r="CY20" s="110"/>
      <c r="CZ20" s="110"/>
      <c r="DA20" s="110"/>
      <c r="DB20" s="110"/>
    </row>
    <row r="21" spans="1:106" ht="9.9499999999999993" customHeight="1">
      <c r="A21" s="129"/>
      <c r="B21" s="129"/>
      <c r="C21" s="530"/>
      <c r="D21" s="530"/>
      <c r="E21" s="530"/>
      <c r="F21" s="531"/>
      <c r="G21" s="542" t="s">
        <v>1033</v>
      </c>
      <c r="H21" s="543"/>
      <c r="I21" s="153" t="s">
        <v>1034</v>
      </c>
      <c r="J21" s="540"/>
      <c r="K21" s="541"/>
      <c r="L21" s="149"/>
      <c r="M21" s="109"/>
      <c r="N21" s="109"/>
      <c r="O21" s="109"/>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10"/>
      <c r="CE21" s="110"/>
      <c r="CF21" s="110"/>
      <c r="CG21" s="110"/>
      <c r="CH21" s="110"/>
      <c r="CI21" s="110"/>
      <c r="CJ21" s="110"/>
      <c r="CK21" s="110"/>
      <c r="CL21" s="110"/>
      <c r="CM21" s="110"/>
      <c r="CN21" s="110"/>
      <c r="CO21" s="110"/>
      <c r="CP21" s="110"/>
      <c r="CQ21" s="110"/>
      <c r="CR21" s="110"/>
      <c r="CS21" s="110"/>
      <c r="CT21" s="110"/>
      <c r="CU21" s="110"/>
      <c r="CV21" s="110"/>
      <c r="CW21" s="110"/>
      <c r="CX21" s="110"/>
      <c r="CY21" s="110"/>
      <c r="CZ21" s="110"/>
      <c r="DA21" s="110"/>
      <c r="DB21" s="110"/>
    </row>
    <row r="22" spans="1:106" ht="15" customHeight="1">
      <c r="A22" s="129"/>
      <c r="B22" s="129"/>
      <c r="C22" s="556" t="s">
        <v>1035</v>
      </c>
      <c r="D22" s="556"/>
      <c r="E22" s="556"/>
      <c r="F22" s="557"/>
      <c r="G22" s="558"/>
      <c r="H22" s="559"/>
      <c r="I22" s="562">
        <f>XpndQtr1!H115</f>
        <v>0</v>
      </c>
      <c r="J22" s="564">
        <f>G22+I22</f>
        <v>0</v>
      </c>
      <c r="K22" s="565"/>
      <c r="L22" s="149"/>
      <c r="M22" s="109"/>
      <c r="N22" s="109"/>
      <c r="O22" s="109"/>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row>
    <row r="23" spans="1:106" ht="6.95" customHeight="1">
      <c r="A23" s="129"/>
      <c r="B23" s="129"/>
      <c r="C23" s="556"/>
      <c r="D23" s="556"/>
      <c r="E23" s="556"/>
      <c r="F23" s="557"/>
      <c r="G23" s="572"/>
      <c r="H23" s="573"/>
      <c r="I23" s="574"/>
      <c r="J23" s="575"/>
      <c r="K23" s="576"/>
      <c r="L23" s="149"/>
      <c r="M23" s="109"/>
      <c r="N23" s="109"/>
      <c r="O23" s="109"/>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row>
    <row r="24" spans="1:106" ht="15" customHeight="1">
      <c r="A24" s="129"/>
      <c r="B24" s="129"/>
      <c r="C24" s="556" t="s">
        <v>1036</v>
      </c>
      <c r="D24" s="556"/>
      <c r="E24" s="556"/>
      <c r="F24" s="557"/>
      <c r="G24" s="558"/>
      <c r="H24" s="559"/>
      <c r="I24" s="562" t="e">
        <f>XpndQtr1!H116</f>
        <v>#N/A</v>
      </c>
      <c r="J24" s="564" t="e">
        <f>G24+I24</f>
        <v>#N/A</v>
      </c>
      <c r="K24" s="565"/>
      <c r="L24" s="555"/>
      <c r="M24" s="109"/>
      <c r="N24" s="109"/>
      <c r="O24" s="109"/>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row>
    <row r="25" spans="1:106" ht="6.95" customHeight="1">
      <c r="A25" s="129"/>
      <c r="B25" s="129"/>
      <c r="C25" s="556"/>
      <c r="D25" s="556"/>
      <c r="E25" s="556"/>
      <c r="F25" s="557"/>
      <c r="G25" s="572"/>
      <c r="H25" s="573"/>
      <c r="I25" s="574"/>
      <c r="J25" s="575"/>
      <c r="K25" s="576"/>
      <c r="L25" s="555"/>
      <c r="M25" s="109"/>
      <c r="N25" s="10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row>
    <row r="26" spans="1:106" ht="15" customHeight="1">
      <c r="A26" s="129"/>
      <c r="B26" s="129"/>
      <c r="C26" s="556" t="s">
        <v>1037</v>
      </c>
      <c r="D26" s="556"/>
      <c r="E26" s="556"/>
      <c r="F26" s="557"/>
      <c r="G26" s="558"/>
      <c r="H26" s="559"/>
      <c r="I26" s="562" t="e">
        <f>XpndQtr1!H117</f>
        <v>#N/A</v>
      </c>
      <c r="J26" s="564" t="e">
        <f>G26+I26</f>
        <v>#N/A</v>
      </c>
      <c r="K26" s="565"/>
      <c r="L26" s="555"/>
      <c r="M26" s="130"/>
      <c r="N26" s="131"/>
      <c r="O26" s="131"/>
      <c r="P26" s="132"/>
      <c r="Q26" s="132"/>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row>
    <row r="27" spans="1:106" ht="6.95" customHeight="1" thickBot="1">
      <c r="A27" s="129"/>
      <c r="B27" s="129"/>
      <c r="C27" s="556"/>
      <c r="D27" s="556"/>
      <c r="E27" s="556"/>
      <c r="F27" s="557"/>
      <c r="G27" s="560"/>
      <c r="H27" s="561"/>
      <c r="I27" s="563"/>
      <c r="J27" s="566"/>
      <c r="K27" s="567"/>
      <c r="L27" s="555"/>
      <c r="M27" s="131"/>
      <c r="N27" s="131"/>
      <c r="O27" s="131"/>
      <c r="P27" s="132"/>
      <c r="Q27" s="132"/>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row>
    <row r="28" spans="1:106" ht="11.25" customHeight="1">
      <c r="A28" s="126"/>
      <c r="B28" s="127"/>
      <c r="C28" s="147"/>
      <c r="D28" s="147"/>
      <c r="E28" s="147"/>
      <c r="F28" s="154"/>
      <c r="G28" s="155"/>
      <c r="H28" s="155"/>
      <c r="I28" s="155"/>
      <c r="J28" s="568"/>
      <c r="K28" s="569"/>
      <c r="L28" s="149"/>
      <c r="M28" s="131"/>
      <c r="N28" s="109"/>
      <c r="O28" s="131"/>
      <c r="P28" s="132"/>
      <c r="Q28" s="132"/>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row>
    <row r="29" spans="1:106" ht="11.25" customHeight="1">
      <c r="A29" s="127"/>
      <c r="B29" s="127"/>
      <c r="C29" s="147"/>
      <c r="D29" s="147"/>
      <c r="E29" s="147"/>
      <c r="F29" s="154"/>
      <c r="G29" s="155"/>
      <c r="H29" s="155"/>
      <c r="I29" s="155"/>
      <c r="J29" s="570"/>
      <c r="K29" s="571"/>
      <c r="L29" s="149"/>
      <c r="M29" s="131"/>
      <c r="N29" s="109"/>
      <c r="O29" s="131"/>
      <c r="P29" s="132"/>
      <c r="Q29" s="132"/>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row>
    <row r="30" spans="1:106" ht="11.25" customHeight="1">
      <c r="A30" s="126"/>
      <c r="B30" s="127"/>
      <c r="C30" s="147"/>
      <c r="D30" s="147"/>
      <c r="E30" s="147"/>
      <c r="F30" s="154"/>
      <c r="G30" s="155"/>
      <c r="H30" s="155"/>
      <c r="I30" s="155"/>
      <c r="J30" s="568"/>
      <c r="K30" s="569"/>
      <c r="L30" s="577"/>
      <c r="M30" s="131"/>
      <c r="N30" s="131"/>
      <c r="O30" s="131"/>
      <c r="P30" s="132"/>
      <c r="Q30" s="132"/>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row>
    <row r="31" spans="1:106" ht="11.25" customHeight="1">
      <c r="A31" s="127"/>
      <c r="B31" s="127"/>
      <c r="C31" s="147"/>
      <c r="D31" s="147"/>
      <c r="E31" s="147"/>
      <c r="F31" s="154"/>
      <c r="G31" s="155"/>
      <c r="H31" s="155"/>
      <c r="I31" s="155"/>
      <c r="J31" s="570"/>
      <c r="K31" s="571"/>
      <c r="L31" s="577"/>
      <c r="M31" s="131"/>
      <c r="N31" s="131"/>
      <c r="O31" s="131"/>
      <c r="P31" s="132"/>
      <c r="Q31" s="132"/>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row>
    <row r="32" spans="1:106" ht="11.25" customHeight="1">
      <c r="A32" s="126"/>
      <c r="B32" s="127"/>
      <c r="C32" s="147"/>
      <c r="D32" s="147"/>
      <c r="E32" s="147"/>
      <c r="F32" s="154"/>
      <c r="G32" s="155"/>
      <c r="H32" s="155"/>
      <c r="I32" s="155"/>
      <c r="J32" s="568"/>
      <c r="K32" s="569"/>
      <c r="L32" s="577"/>
      <c r="M32" s="131"/>
      <c r="N32" s="131"/>
      <c r="O32" s="131"/>
      <c r="P32" s="132"/>
      <c r="Q32" s="132"/>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row>
    <row r="33" spans="1:106" ht="11.25" customHeight="1">
      <c r="A33" s="127"/>
      <c r="B33" s="127"/>
      <c r="C33" s="147"/>
      <c r="D33" s="147"/>
      <c r="E33" s="147"/>
      <c r="F33" s="154"/>
      <c r="G33" s="155"/>
      <c r="H33" s="155"/>
      <c r="I33" s="155"/>
      <c r="J33" s="570"/>
      <c r="K33" s="571"/>
      <c r="L33" s="577"/>
      <c r="M33" s="109"/>
      <c r="N33" s="109"/>
      <c r="O33" s="109"/>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row>
    <row r="34" spans="1:106" ht="11.25" customHeight="1">
      <c r="A34" s="126"/>
      <c r="B34" s="127"/>
      <c r="C34" s="147"/>
      <c r="D34" s="147"/>
      <c r="E34" s="147"/>
      <c r="F34" s="147"/>
      <c r="G34" s="579" t="s">
        <v>1038</v>
      </c>
      <c r="H34" s="580"/>
      <c r="I34" s="581"/>
      <c r="J34" s="564" t="e">
        <f>J26</f>
        <v>#N/A</v>
      </c>
      <c r="K34" s="559"/>
      <c r="L34" s="578"/>
      <c r="M34" s="109"/>
      <c r="N34" s="109"/>
      <c r="O34" s="133"/>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row>
    <row r="35" spans="1:106" ht="11.25" customHeight="1">
      <c r="A35" s="127"/>
      <c r="B35" s="127"/>
      <c r="C35" s="147"/>
      <c r="D35" s="147"/>
      <c r="E35" s="147"/>
      <c r="F35" s="147"/>
      <c r="G35" s="579"/>
      <c r="H35" s="580"/>
      <c r="I35" s="581"/>
      <c r="J35" s="575"/>
      <c r="K35" s="573"/>
      <c r="L35" s="149"/>
      <c r="M35" s="109"/>
      <c r="N35" s="109"/>
      <c r="O35" s="109"/>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row>
    <row r="36" spans="1:106" ht="11.25" customHeight="1">
      <c r="A36" s="126"/>
      <c r="B36" s="127"/>
      <c r="C36" s="147"/>
      <c r="D36" s="147"/>
      <c r="E36" s="147"/>
      <c r="F36" s="147"/>
      <c r="G36" s="579" t="s">
        <v>1039</v>
      </c>
      <c r="H36" s="580"/>
      <c r="I36" s="581"/>
      <c r="J36" s="564" t="e">
        <f>'Instructions-DataEntry'!E18</f>
        <v>#VALUE!</v>
      </c>
      <c r="K36" s="559"/>
      <c r="L36" s="555"/>
      <c r="M36" s="109"/>
      <c r="N36" s="109"/>
      <c r="O36" s="109"/>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row>
    <row r="37" spans="1:106" ht="11.25" customHeight="1">
      <c r="A37" s="127"/>
      <c r="B37" s="127"/>
      <c r="C37" s="147"/>
      <c r="D37" s="147"/>
      <c r="E37" s="147"/>
      <c r="F37" s="147"/>
      <c r="G37" s="579"/>
      <c r="H37" s="580"/>
      <c r="I37" s="581"/>
      <c r="J37" s="575"/>
      <c r="K37" s="573"/>
      <c r="L37" s="555"/>
      <c r="M37" s="109"/>
      <c r="N37" s="109"/>
      <c r="O37" s="109"/>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row>
    <row r="38" spans="1:106" ht="11.25" customHeight="1">
      <c r="A38" s="126"/>
      <c r="B38" s="127"/>
      <c r="C38" s="147"/>
      <c r="D38" s="147"/>
      <c r="E38" s="147"/>
      <c r="F38" s="147"/>
      <c r="G38" s="582" t="s">
        <v>1252</v>
      </c>
      <c r="H38" s="583"/>
      <c r="I38" s="584"/>
      <c r="J38" s="564" t="e">
        <f>J36-J34</f>
        <v>#VALUE!</v>
      </c>
      <c r="K38" s="559"/>
      <c r="L38" s="555"/>
      <c r="M38" s="133"/>
      <c r="N38" s="109"/>
      <c r="O38" s="109"/>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c r="BU38" s="110"/>
      <c r="BV38" s="110"/>
      <c r="BW38" s="110"/>
      <c r="BX38" s="110"/>
      <c r="BY38" s="110"/>
      <c r="BZ38" s="110"/>
      <c r="CA38" s="110"/>
      <c r="CB38" s="110"/>
      <c r="CC38" s="110"/>
      <c r="CD38" s="110"/>
      <c r="CE38" s="110"/>
      <c r="CF38" s="110"/>
      <c r="CG38" s="110"/>
      <c r="CH38" s="110"/>
      <c r="CI38" s="110"/>
      <c r="CJ38" s="110"/>
      <c r="CK38" s="110"/>
      <c r="CL38" s="110"/>
      <c r="CM38" s="110"/>
      <c r="CN38" s="110"/>
      <c r="CO38" s="110"/>
      <c r="CP38" s="110"/>
      <c r="CQ38" s="110"/>
      <c r="CR38" s="110"/>
      <c r="CS38" s="110"/>
      <c r="CT38" s="110"/>
      <c r="CU38" s="110"/>
      <c r="CV38" s="110"/>
      <c r="CW38" s="110"/>
      <c r="CX38" s="110"/>
      <c r="CY38" s="110"/>
      <c r="CZ38" s="110"/>
      <c r="DA38" s="110"/>
      <c r="DB38" s="110"/>
    </row>
    <row r="39" spans="1:106" ht="21" customHeight="1">
      <c r="A39" s="127"/>
      <c r="B39" s="127"/>
      <c r="C39" s="147"/>
      <c r="D39" s="147"/>
      <c r="E39" s="147"/>
      <c r="F39" s="147"/>
      <c r="G39" s="582"/>
      <c r="H39" s="583"/>
      <c r="I39" s="584"/>
      <c r="J39" s="575"/>
      <c r="K39" s="573"/>
      <c r="L39" s="555"/>
      <c r="M39" s="109"/>
      <c r="N39" s="109"/>
      <c r="O39" s="109"/>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row>
    <row r="40" spans="1:106" ht="11.25" customHeight="1">
      <c r="A40" s="524"/>
      <c r="B40" s="500"/>
      <c r="C40" s="500"/>
      <c r="D40" s="500"/>
      <c r="E40" s="500"/>
      <c r="F40" s="589"/>
      <c r="G40" s="519"/>
      <c r="H40" s="519"/>
      <c r="I40" s="589"/>
      <c r="J40" s="589"/>
      <c r="K40" s="519"/>
      <c r="L40" s="590"/>
      <c r="M40" s="109"/>
      <c r="N40" s="109"/>
      <c r="O40" s="109"/>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row>
    <row r="41" spans="1:106" ht="10.5" customHeight="1">
      <c r="A41" s="123"/>
      <c r="B41" s="592"/>
      <c r="C41" s="516"/>
      <c r="D41" s="516"/>
      <c r="E41" s="516"/>
      <c r="F41" s="519"/>
      <c r="G41" s="519"/>
      <c r="H41" s="519"/>
      <c r="I41" s="519"/>
      <c r="J41" s="519"/>
      <c r="K41" s="519"/>
      <c r="L41" s="591"/>
      <c r="M41" s="109"/>
      <c r="N41" s="109"/>
      <c r="O41" s="109"/>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row>
    <row r="42" spans="1:106" ht="11.1" customHeight="1">
      <c r="A42" s="524"/>
      <c r="B42" s="522"/>
      <c r="C42" s="523"/>
      <c r="D42" s="524"/>
      <c r="E42" s="500"/>
      <c r="F42" s="500"/>
      <c r="G42" s="119"/>
      <c r="H42" s="119"/>
      <c r="I42" s="119"/>
      <c r="J42" s="119"/>
      <c r="K42" s="119"/>
      <c r="L42" s="591"/>
      <c r="M42" s="109"/>
      <c r="N42" s="109"/>
      <c r="O42" s="109"/>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row>
    <row r="43" spans="1:106" ht="12" customHeight="1">
      <c r="A43" s="500"/>
      <c r="B43" s="527"/>
      <c r="C43" s="527"/>
      <c r="D43" s="595"/>
      <c r="E43" s="595"/>
      <c r="F43" s="595"/>
      <c r="G43" s="595"/>
      <c r="H43" s="527"/>
      <c r="I43" s="595"/>
      <c r="J43" s="527"/>
      <c r="K43" s="527"/>
      <c r="L43" s="591"/>
      <c r="M43" s="109"/>
      <c r="N43" s="109"/>
      <c r="O43" s="109"/>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10"/>
      <c r="BD43" s="110"/>
      <c r="BE43" s="110"/>
      <c r="BF43" s="110"/>
      <c r="BG43" s="110"/>
      <c r="BH43" s="110"/>
      <c r="BI43" s="110"/>
      <c r="BJ43" s="110"/>
      <c r="BK43" s="110"/>
      <c r="BL43" s="110"/>
      <c r="BM43" s="110"/>
      <c r="BN43" s="110"/>
      <c r="BO43" s="110"/>
      <c r="BP43" s="110"/>
      <c r="BQ43" s="110"/>
      <c r="BR43" s="110"/>
      <c r="BS43" s="110"/>
      <c r="BT43" s="110"/>
      <c r="BU43" s="110"/>
      <c r="BV43" s="110"/>
      <c r="BW43" s="110"/>
      <c r="BX43" s="110"/>
      <c r="BY43" s="110"/>
      <c r="BZ43" s="110"/>
      <c r="CA43" s="110"/>
      <c r="CB43" s="110"/>
      <c r="CC43" s="110"/>
      <c r="CD43" s="110"/>
      <c r="CE43" s="110"/>
      <c r="CF43" s="110"/>
      <c r="CG43" s="110"/>
      <c r="CH43" s="110"/>
      <c r="CI43" s="110"/>
      <c r="CJ43" s="110"/>
      <c r="CK43" s="110"/>
      <c r="CL43" s="110"/>
      <c r="CM43" s="110"/>
      <c r="CN43" s="110"/>
      <c r="CO43" s="110"/>
      <c r="CP43" s="110"/>
      <c r="CQ43" s="110"/>
      <c r="CR43" s="110"/>
      <c r="CS43" s="110"/>
      <c r="CT43" s="110"/>
      <c r="CU43" s="110"/>
      <c r="CV43" s="110"/>
      <c r="CW43" s="110"/>
      <c r="CX43" s="110"/>
      <c r="CY43" s="110"/>
      <c r="CZ43" s="110"/>
      <c r="DA43" s="110"/>
      <c r="DB43" s="110"/>
    </row>
    <row r="44" spans="1:106" ht="11.1" customHeight="1">
      <c r="A44" s="524"/>
      <c r="B44" s="500"/>
      <c r="C44" s="500"/>
      <c r="D44" s="500"/>
      <c r="E44" s="500"/>
      <c r="F44" s="500"/>
      <c r="G44" s="500"/>
      <c r="H44" s="500"/>
      <c r="I44" s="500"/>
      <c r="J44" s="500"/>
      <c r="K44" s="500"/>
      <c r="L44" s="591"/>
      <c r="M44" s="109"/>
      <c r="N44" s="109"/>
      <c r="O44" s="109"/>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0"/>
      <c r="AY44" s="110"/>
      <c r="AZ44" s="110"/>
      <c r="BA44" s="110"/>
      <c r="BB44" s="110"/>
      <c r="BC44" s="110"/>
      <c r="BD44" s="110"/>
      <c r="BE44" s="110"/>
      <c r="BF44" s="110"/>
      <c r="BG44" s="110"/>
      <c r="BH44" s="110"/>
      <c r="BI44" s="110"/>
      <c r="BJ44" s="110"/>
      <c r="BK44" s="110"/>
      <c r="BL44" s="110"/>
      <c r="BM44" s="110"/>
      <c r="BN44" s="110"/>
      <c r="BO44" s="110"/>
      <c r="BP44" s="110"/>
      <c r="BQ44" s="110"/>
      <c r="BR44" s="110"/>
      <c r="BS44" s="110"/>
      <c r="BT44" s="110"/>
      <c r="BU44" s="110"/>
      <c r="BV44" s="110"/>
      <c r="BW44" s="110"/>
      <c r="BX44" s="110"/>
      <c r="BY44" s="110"/>
      <c r="BZ44" s="110"/>
      <c r="CA44" s="110"/>
      <c r="CB44" s="110"/>
      <c r="CC44" s="110"/>
      <c r="CD44" s="110"/>
      <c r="CE44" s="110"/>
      <c r="CF44" s="110"/>
      <c r="CG44" s="110"/>
      <c r="CH44" s="110"/>
      <c r="CI44" s="110"/>
      <c r="CJ44" s="110"/>
      <c r="CK44" s="110"/>
      <c r="CL44" s="110"/>
      <c r="CM44" s="110"/>
      <c r="CN44" s="110"/>
      <c r="CO44" s="110"/>
      <c r="CP44" s="110"/>
      <c r="CQ44" s="110"/>
      <c r="CR44" s="110"/>
      <c r="CS44" s="110"/>
      <c r="CT44" s="110"/>
      <c r="CU44" s="110"/>
      <c r="CV44" s="110"/>
      <c r="CW44" s="110"/>
      <c r="CX44" s="110"/>
      <c r="CY44" s="110"/>
      <c r="CZ44" s="110"/>
      <c r="DA44" s="110"/>
      <c r="DB44" s="110"/>
    </row>
    <row r="45" spans="1:106">
      <c r="A45" s="524"/>
      <c r="B45" s="500"/>
      <c r="C45" s="500"/>
      <c r="D45" s="500"/>
      <c r="E45" s="500"/>
      <c r="F45" s="500"/>
      <c r="G45" s="500"/>
      <c r="H45" s="500"/>
      <c r="I45" s="500"/>
      <c r="J45" s="500"/>
      <c r="K45" s="500"/>
      <c r="L45" s="585"/>
      <c r="M45" s="109"/>
      <c r="N45" s="109"/>
      <c r="O45" s="109"/>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0"/>
      <c r="AZ45" s="110"/>
      <c r="BA45" s="110"/>
      <c r="BB45" s="110"/>
      <c r="BC45" s="110"/>
      <c r="BD45" s="110"/>
      <c r="BE45" s="110"/>
      <c r="BF45" s="110"/>
      <c r="BG45" s="110"/>
      <c r="BH45" s="110"/>
      <c r="BI45" s="110"/>
      <c r="BJ45" s="110"/>
      <c r="BK45" s="110"/>
      <c r="BL45" s="110"/>
      <c r="BM45" s="110"/>
      <c r="BN45" s="110"/>
      <c r="BO45" s="110"/>
      <c r="BP45" s="110"/>
      <c r="BQ45" s="110"/>
      <c r="BR45" s="110"/>
      <c r="BS45" s="110"/>
      <c r="BT45" s="110"/>
      <c r="BU45" s="110"/>
      <c r="BV45" s="110"/>
      <c r="BW45" s="110"/>
      <c r="BX45" s="110"/>
      <c r="BY45" s="110"/>
      <c r="BZ45" s="110"/>
      <c r="CA45" s="110"/>
      <c r="CB45" s="110"/>
      <c r="CC45" s="110"/>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row>
    <row r="46" spans="1:106">
      <c r="A46" s="586"/>
      <c r="B46" s="586"/>
      <c r="C46" s="586"/>
      <c r="D46" s="586"/>
      <c r="E46" s="586"/>
      <c r="F46" s="586"/>
      <c r="G46" s="586"/>
      <c r="H46" s="586"/>
      <c r="I46" s="586"/>
      <c r="J46" s="586"/>
      <c r="K46" s="586"/>
      <c r="L46" s="585"/>
      <c r="M46" s="109"/>
      <c r="N46" s="109"/>
      <c r="O46" s="109"/>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0"/>
      <c r="AQ46" s="110"/>
      <c r="AR46" s="110"/>
      <c r="AS46" s="110"/>
      <c r="AT46" s="110"/>
      <c r="AU46" s="110"/>
      <c r="AV46" s="110"/>
      <c r="AW46" s="110"/>
      <c r="AX46" s="110"/>
      <c r="AY46" s="110"/>
      <c r="AZ46" s="110"/>
      <c r="BA46" s="110"/>
      <c r="BB46" s="110"/>
      <c r="BC46" s="110"/>
      <c r="BD46" s="110"/>
      <c r="BE46" s="110"/>
      <c r="BF46" s="110"/>
      <c r="BG46" s="110"/>
      <c r="BH46" s="110"/>
      <c r="BI46" s="110"/>
      <c r="BJ46" s="110"/>
      <c r="BK46" s="110"/>
      <c r="BL46" s="110"/>
      <c r="BM46" s="110"/>
      <c r="BN46" s="110"/>
      <c r="BO46" s="110"/>
      <c r="BP46" s="110"/>
      <c r="BQ46" s="110"/>
      <c r="BR46" s="110"/>
      <c r="BS46" s="110"/>
      <c r="BT46" s="110"/>
      <c r="BU46" s="110"/>
      <c r="BV46" s="110"/>
      <c r="BW46" s="110"/>
      <c r="BX46" s="110"/>
      <c r="BY46" s="110"/>
      <c r="BZ46" s="110"/>
      <c r="CA46" s="110"/>
      <c r="CB46" s="110"/>
      <c r="CC46" s="110"/>
      <c r="CD46" s="110"/>
      <c r="CE46" s="110"/>
      <c r="CF46" s="110"/>
      <c r="CG46" s="110"/>
      <c r="CH46" s="110"/>
      <c r="CI46" s="110"/>
      <c r="CJ46" s="110"/>
      <c r="CK46" s="110"/>
      <c r="CL46" s="110"/>
      <c r="CM46" s="110"/>
      <c r="CN46" s="110"/>
      <c r="CO46" s="110"/>
      <c r="CP46" s="110"/>
      <c r="CQ46" s="110"/>
      <c r="CR46" s="110"/>
      <c r="CS46" s="110"/>
      <c r="CT46" s="110"/>
      <c r="CU46" s="110"/>
      <c r="CV46" s="110"/>
      <c r="CW46" s="110"/>
      <c r="CX46" s="110"/>
      <c r="CY46" s="110"/>
      <c r="CZ46" s="110"/>
      <c r="DA46" s="110"/>
      <c r="DB46" s="110"/>
    </row>
    <row r="47" spans="1:106" ht="12.95" customHeight="1">
      <c r="A47" s="586"/>
      <c r="B47" s="586"/>
      <c r="C47" s="586"/>
      <c r="D47" s="586"/>
      <c r="E47" s="586"/>
      <c r="F47" s="586"/>
      <c r="G47" s="586"/>
      <c r="H47" s="586"/>
      <c r="I47" s="586"/>
      <c r="J47" s="586"/>
      <c r="K47" s="586"/>
      <c r="L47" s="587"/>
      <c r="M47" s="109"/>
      <c r="N47" s="109"/>
      <c r="O47" s="109"/>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110"/>
      <c r="BB47" s="110"/>
      <c r="BC47" s="110"/>
      <c r="BD47" s="110"/>
      <c r="BE47" s="110"/>
      <c r="BF47" s="110"/>
      <c r="BG47" s="110"/>
      <c r="BH47" s="110"/>
      <c r="BI47" s="110"/>
      <c r="BJ47" s="110"/>
      <c r="BK47" s="110"/>
      <c r="BL47" s="110"/>
      <c r="BM47" s="110"/>
      <c r="BN47" s="110"/>
      <c r="BO47" s="110"/>
      <c r="BP47" s="110"/>
      <c r="BQ47" s="110"/>
      <c r="BR47" s="110"/>
      <c r="BS47" s="110"/>
      <c r="BT47" s="110"/>
      <c r="BU47" s="110"/>
      <c r="BV47" s="110"/>
      <c r="BW47" s="110"/>
      <c r="BX47" s="110"/>
      <c r="BY47" s="110"/>
      <c r="BZ47" s="110"/>
      <c r="CA47" s="110"/>
      <c r="CB47" s="110"/>
      <c r="CC47" s="110"/>
      <c r="CD47" s="110"/>
      <c r="CE47" s="110"/>
      <c r="CF47" s="110"/>
      <c r="CG47" s="110"/>
      <c r="CH47" s="110"/>
      <c r="CI47" s="110"/>
      <c r="CJ47" s="110"/>
      <c r="CK47" s="110"/>
      <c r="CL47" s="110"/>
      <c r="CM47" s="110"/>
      <c r="CN47" s="110"/>
      <c r="CO47" s="110"/>
      <c r="CP47" s="110"/>
      <c r="CQ47" s="110"/>
      <c r="CR47" s="110"/>
      <c r="CS47" s="110"/>
      <c r="CT47" s="110"/>
      <c r="CU47" s="110"/>
      <c r="CV47" s="110"/>
      <c r="CW47" s="110"/>
      <c r="CX47" s="110"/>
      <c r="CY47" s="110"/>
      <c r="CZ47" s="110"/>
      <c r="DA47" s="110"/>
      <c r="DB47" s="110"/>
    </row>
    <row r="48" spans="1:106" ht="11.1" customHeight="1">
      <c r="A48" s="123"/>
      <c r="B48" s="123"/>
      <c r="C48" s="123"/>
      <c r="D48" s="123"/>
      <c r="E48" s="123"/>
      <c r="F48" s="123"/>
      <c r="G48" s="123"/>
      <c r="H48" s="123"/>
      <c r="I48" s="123"/>
      <c r="J48" s="123"/>
      <c r="K48" s="123"/>
      <c r="L48" s="588"/>
      <c r="M48" s="109"/>
      <c r="N48" s="109"/>
      <c r="O48" s="109"/>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0"/>
      <c r="BI48" s="110"/>
      <c r="BJ48" s="110"/>
      <c r="BK48" s="110"/>
      <c r="BL48" s="110"/>
      <c r="BM48" s="110"/>
      <c r="BN48" s="110"/>
      <c r="BO48" s="110"/>
      <c r="BP48" s="110"/>
      <c r="BQ48" s="110"/>
      <c r="BR48" s="110"/>
      <c r="BS48" s="110"/>
      <c r="BT48" s="110"/>
      <c r="BU48" s="110"/>
      <c r="BV48" s="110"/>
      <c r="BW48" s="110"/>
      <c r="BX48" s="110"/>
      <c r="BY48" s="110"/>
      <c r="BZ48" s="110"/>
      <c r="CA48" s="110"/>
      <c r="CB48" s="110"/>
      <c r="CC48" s="110"/>
      <c r="CD48" s="110"/>
      <c r="CE48" s="110"/>
      <c r="CF48" s="110"/>
      <c r="CG48" s="110"/>
      <c r="CH48" s="110"/>
      <c r="CI48" s="110"/>
      <c r="CJ48" s="110"/>
      <c r="CK48" s="110"/>
      <c r="CL48" s="110"/>
      <c r="CM48" s="110"/>
      <c r="CN48" s="110"/>
      <c r="CO48" s="110"/>
      <c r="CP48" s="110"/>
      <c r="CQ48" s="110"/>
      <c r="CR48" s="110"/>
      <c r="CS48" s="110"/>
      <c r="CT48" s="110"/>
      <c r="CU48" s="110"/>
      <c r="CV48" s="110"/>
      <c r="CW48" s="110"/>
      <c r="CX48" s="110"/>
      <c r="CY48" s="110"/>
      <c r="CZ48" s="110"/>
      <c r="DA48" s="110"/>
      <c r="DB48" s="110"/>
    </row>
    <row r="49" spans="1:106" ht="11.1" customHeight="1">
      <c r="A49" s="123"/>
      <c r="B49" s="545"/>
      <c r="C49" s="516"/>
      <c r="D49" s="516"/>
      <c r="E49" s="516"/>
      <c r="F49" s="516"/>
      <c r="G49" s="516"/>
      <c r="H49" s="516"/>
      <c r="I49" s="516"/>
      <c r="J49" s="516"/>
      <c r="K49" s="516"/>
      <c r="L49" s="588"/>
      <c r="M49" s="109"/>
      <c r="N49" s="109"/>
      <c r="O49" s="109"/>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c r="BD49" s="110"/>
      <c r="BE49" s="110"/>
      <c r="BF49" s="110"/>
      <c r="BG49" s="110"/>
      <c r="BH49" s="110"/>
      <c r="BI49" s="110"/>
      <c r="BJ49" s="110"/>
      <c r="BK49" s="110"/>
      <c r="BL49" s="110"/>
      <c r="BM49" s="110"/>
      <c r="BN49" s="110"/>
      <c r="BO49" s="110"/>
      <c r="BP49" s="110"/>
      <c r="BQ49" s="110"/>
      <c r="BR49" s="110"/>
      <c r="BS49" s="110"/>
      <c r="BT49" s="110"/>
      <c r="BU49" s="110"/>
      <c r="BV49" s="110"/>
      <c r="BW49" s="110"/>
      <c r="BX49" s="110"/>
      <c r="BY49" s="110"/>
      <c r="BZ49" s="110"/>
      <c r="CA49" s="110"/>
      <c r="CB49" s="110"/>
      <c r="CC49" s="110"/>
      <c r="CD49" s="110"/>
      <c r="CE49" s="110"/>
      <c r="CF49" s="110"/>
      <c r="CG49" s="110"/>
      <c r="CH49" s="110"/>
      <c r="CI49" s="110"/>
      <c r="CJ49" s="110"/>
      <c r="CK49" s="110"/>
      <c r="CL49" s="110"/>
      <c r="CM49" s="110"/>
      <c r="CN49" s="110"/>
      <c r="CO49" s="110"/>
      <c r="CP49" s="110"/>
      <c r="CQ49" s="110"/>
      <c r="CR49" s="110"/>
      <c r="CS49" s="110"/>
      <c r="CT49" s="110"/>
      <c r="CU49" s="110"/>
      <c r="CV49" s="110"/>
      <c r="CW49" s="110"/>
      <c r="CX49" s="110"/>
      <c r="CY49" s="110"/>
      <c r="CZ49" s="110"/>
      <c r="DA49" s="110"/>
      <c r="DB49" s="110"/>
    </row>
    <row r="50" spans="1:106" ht="12" customHeight="1">
      <c r="A50" s="524"/>
      <c r="B50" s="500"/>
      <c r="C50" s="500"/>
      <c r="D50" s="500"/>
      <c r="E50" s="500"/>
      <c r="F50" s="500"/>
      <c r="G50" s="500"/>
      <c r="H50" s="500"/>
      <c r="I50" s="593"/>
      <c r="J50" s="505"/>
      <c r="K50" s="505"/>
      <c r="L50" s="588"/>
      <c r="M50" s="109"/>
      <c r="N50" s="109"/>
      <c r="O50" s="109"/>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row>
    <row r="51" spans="1:106" ht="12" customHeight="1">
      <c r="A51" s="499"/>
      <c r="B51" s="500"/>
      <c r="C51" s="500"/>
      <c r="D51" s="500"/>
      <c r="E51" s="500"/>
      <c r="F51" s="500"/>
      <c r="G51" s="500"/>
      <c r="H51" s="500"/>
      <c r="I51" s="501"/>
      <c r="J51" s="502"/>
      <c r="K51" s="502"/>
      <c r="L51" s="588"/>
      <c r="M51" s="109"/>
      <c r="N51" s="109"/>
      <c r="O51" s="109"/>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row>
    <row r="52" spans="1:106" ht="12" customHeight="1">
      <c r="A52" s="594"/>
      <c r="B52" s="500"/>
      <c r="C52" s="500"/>
      <c r="D52" s="500"/>
      <c r="E52" s="500"/>
      <c r="F52" s="500"/>
      <c r="G52" s="500"/>
      <c r="H52" s="500"/>
      <c r="I52" s="502"/>
      <c r="J52" s="502"/>
      <c r="K52" s="502"/>
      <c r="L52" s="588"/>
      <c r="M52" s="109"/>
      <c r="N52" s="109"/>
      <c r="O52" s="109"/>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0"/>
      <c r="BY52" s="110"/>
      <c r="BZ52" s="110"/>
      <c r="CA52" s="110"/>
      <c r="CB52" s="110"/>
      <c r="CC52" s="110"/>
      <c r="CD52" s="110"/>
      <c r="CE52" s="110"/>
      <c r="CF52" s="110"/>
      <c r="CG52" s="110"/>
      <c r="CH52" s="110"/>
      <c r="CI52" s="110"/>
      <c r="CJ52" s="110"/>
      <c r="CK52" s="110"/>
      <c r="CL52" s="110"/>
      <c r="CM52" s="110"/>
      <c r="CN52" s="110"/>
      <c r="CO52" s="110"/>
      <c r="CP52" s="110"/>
      <c r="CQ52" s="110"/>
      <c r="CR52" s="110"/>
      <c r="CS52" s="110"/>
      <c r="CT52" s="110"/>
      <c r="CU52" s="110"/>
      <c r="CV52" s="110"/>
      <c r="CW52" s="110"/>
      <c r="CX52" s="110"/>
      <c r="CY52" s="110"/>
      <c r="CZ52" s="110"/>
      <c r="DA52" s="110"/>
      <c r="DB52" s="110"/>
    </row>
    <row r="53" spans="1:106" ht="12" customHeight="1">
      <c r="A53" s="524"/>
      <c r="B53" s="500"/>
      <c r="C53" s="500"/>
      <c r="D53" s="500"/>
      <c r="E53" s="500"/>
      <c r="F53" s="500"/>
      <c r="G53" s="500"/>
      <c r="H53" s="500"/>
      <c r="I53" s="544"/>
      <c r="J53" s="518"/>
      <c r="K53" s="518"/>
      <c r="L53" s="109"/>
      <c r="M53" s="109"/>
      <c r="N53" s="109"/>
      <c r="O53" s="109"/>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c r="BO53" s="110"/>
      <c r="BP53" s="110"/>
      <c r="BQ53" s="110"/>
      <c r="BR53" s="110"/>
      <c r="BS53" s="110"/>
      <c r="BT53" s="110"/>
      <c r="BU53" s="110"/>
      <c r="BV53" s="110"/>
      <c r="BW53" s="110"/>
      <c r="BX53" s="110"/>
      <c r="BY53" s="110"/>
      <c r="BZ53" s="110"/>
      <c r="CA53" s="110"/>
      <c r="CB53" s="110"/>
      <c r="CC53" s="110"/>
      <c r="CD53" s="110"/>
      <c r="CE53" s="110"/>
      <c r="CF53" s="110"/>
      <c r="CG53" s="110"/>
      <c r="CH53" s="110"/>
      <c r="CI53" s="110"/>
      <c r="CJ53" s="110"/>
      <c r="CK53" s="110"/>
      <c r="CL53" s="110"/>
      <c r="CM53" s="110"/>
      <c r="CN53" s="110"/>
      <c r="CO53" s="110"/>
      <c r="CP53" s="110"/>
      <c r="CQ53" s="110"/>
      <c r="CR53" s="110"/>
      <c r="CS53" s="110"/>
      <c r="CT53" s="110"/>
      <c r="CU53" s="110"/>
      <c r="CV53" s="110"/>
      <c r="CW53" s="110"/>
      <c r="CX53" s="110"/>
      <c r="CY53" s="110"/>
      <c r="CZ53" s="110"/>
      <c r="DA53" s="110"/>
      <c r="DB53" s="110"/>
    </row>
    <row r="54" spans="1:106" ht="12" customHeight="1">
      <c r="A54" s="499"/>
      <c r="B54" s="500"/>
      <c r="C54" s="500"/>
      <c r="D54" s="500"/>
      <c r="E54" s="500"/>
      <c r="F54" s="500"/>
      <c r="G54" s="500"/>
      <c r="H54" s="500"/>
      <c r="I54" s="616"/>
      <c r="J54" s="617"/>
      <c r="K54" s="617"/>
      <c r="L54" s="109"/>
      <c r="M54" s="109"/>
      <c r="N54" s="109"/>
      <c r="O54" s="109"/>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0"/>
      <c r="BH54" s="110"/>
      <c r="BI54" s="110"/>
      <c r="BJ54" s="110"/>
      <c r="BK54" s="110"/>
      <c r="BL54" s="110"/>
      <c r="BM54" s="110"/>
      <c r="BN54" s="110"/>
      <c r="BO54" s="110"/>
      <c r="BP54" s="110"/>
      <c r="BQ54" s="110"/>
      <c r="BR54" s="110"/>
      <c r="BS54" s="110"/>
      <c r="BT54" s="110"/>
      <c r="BU54" s="110"/>
      <c r="BV54" s="110"/>
      <c r="BW54" s="110"/>
      <c r="BX54" s="110"/>
      <c r="BY54" s="110"/>
      <c r="BZ54" s="110"/>
      <c r="CA54" s="110"/>
      <c r="CB54" s="110"/>
      <c r="CC54" s="110"/>
      <c r="CD54" s="110"/>
      <c r="CE54" s="110"/>
      <c r="CF54" s="110"/>
      <c r="CG54" s="110"/>
      <c r="CH54" s="110"/>
      <c r="CI54" s="110"/>
      <c r="CJ54" s="110"/>
      <c r="CK54" s="110"/>
      <c r="CL54" s="110"/>
      <c r="CM54" s="110"/>
      <c r="CN54" s="110"/>
      <c r="CO54" s="110"/>
      <c r="CP54" s="110"/>
      <c r="CQ54" s="110"/>
      <c r="CR54" s="110"/>
      <c r="CS54" s="110"/>
      <c r="CT54" s="110"/>
      <c r="CU54" s="110"/>
      <c r="CV54" s="110"/>
      <c r="CW54" s="110"/>
      <c r="CX54" s="110"/>
      <c r="CY54" s="110"/>
      <c r="CZ54" s="110"/>
      <c r="DA54" s="110"/>
      <c r="DB54" s="110"/>
    </row>
    <row r="55" spans="1:106" ht="12" customHeight="1">
      <c r="A55" s="500"/>
      <c r="B55" s="500"/>
      <c r="C55" s="500"/>
      <c r="D55" s="500"/>
      <c r="E55" s="500"/>
      <c r="F55" s="500"/>
      <c r="G55" s="500"/>
      <c r="H55" s="500"/>
      <c r="I55" s="502"/>
      <c r="J55" s="502"/>
      <c r="K55" s="502"/>
      <c r="L55" s="109"/>
      <c r="M55" s="109"/>
      <c r="N55" s="109"/>
      <c r="O55" s="109"/>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0"/>
      <c r="BH55" s="110"/>
      <c r="BI55" s="110"/>
      <c r="BJ55" s="110"/>
      <c r="BK55" s="110"/>
      <c r="BL55" s="110"/>
      <c r="BM55" s="110"/>
      <c r="BN55" s="110"/>
      <c r="BO55" s="110"/>
      <c r="BP55" s="110"/>
      <c r="BQ55" s="110"/>
      <c r="BR55" s="110"/>
      <c r="BS55" s="110"/>
      <c r="BT55" s="110"/>
      <c r="BU55" s="110"/>
      <c r="BV55" s="110"/>
      <c r="BW55" s="110"/>
      <c r="BX55" s="110"/>
      <c r="BY55" s="110"/>
      <c r="BZ55" s="110"/>
      <c r="CA55" s="110"/>
      <c r="CB55" s="110"/>
      <c r="CC55" s="110"/>
      <c r="CD55" s="110"/>
      <c r="CE55" s="110"/>
      <c r="CF55" s="110"/>
      <c r="CG55" s="110"/>
      <c r="CH55" s="110"/>
      <c r="CI55" s="110"/>
      <c r="CJ55" s="110"/>
      <c r="CK55" s="110"/>
      <c r="CL55" s="110"/>
      <c r="CM55" s="110"/>
      <c r="CN55" s="110"/>
      <c r="CO55" s="110"/>
      <c r="CP55" s="110"/>
      <c r="CQ55" s="110"/>
      <c r="CR55" s="110"/>
      <c r="CS55" s="110"/>
      <c r="CT55" s="110"/>
      <c r="CU55" s="110"/>
      <c r="CV55" s="110"/>
      <c r="CW55" s="110"/>
      <c r="CX55" s="110"/>
      <c r="CY55" s="110"/>
      <c r="CZ55" s="110"/>
      <c r="DA55" s="110"/>
      <c r="DB55" s="110"/>
    </row>
    <row r="56" spans="1:106" ht="11.1" customHeight="1">
      <c r="A56" s="524"/>
      <c r="B56" s="524"/>
      <c r="C56" s="524"/>
      <c r="D56" s="524"/>
      <c r="E56" s="524"/>
      <c r="F56" s="524"/>
      <c r="G56" s="524"/>
      <c r="H56" s="524"/>
      <c r="I56" s="522"/>
      <c r="J56" s="522"/>
      <c r="K56" s="522"/>
      <c r="L56" s="109"/>
      <c r="M56" s="109"/>
      <c r="N56" s="109"/>
      <c r="O56" s="109"/>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c r="BX56" s="110"/>
      <c r="BY56" s="110"/>
      <c r="BZ56" s="110"/>
      <c r="CA56" s="110"/>
      <c r="CB56" s="110"/>
      <c r="CC56" s="110"/>
      <c r="CD56" s="110"/>
      <c r="CE56" s="110"/>
      <c r="CF56" s="110"/>
      <c r="CG56" s="110"/>
      <c r="CH56" s="110"/>
      <c r="CI56" s="110"/>
      <c r="CJ56" s="110"/>
      <c r="CK56" s="110"/>
      <c r="CL56" s="110"/>
      <c r="CM56" s="110"/>
      <c r="CN56" s="110"/>
      <c r="CO56" s="110"/>
      <c r="CP56" s="110"/>
      <c r="CQ56" s="110"/>
      <c r="CR56" s="110"/>
      <c r="CS56" s="110"/>
      <c r="CT56" s="110"/>
      <c r="CU56" s="110"/>
      <c r="CV56" s="110"/>
      <c r="CW56" s="110"/>
      <c r="CX56" s="110"/>
      <c r="CY56" s="110"/>
      <c r="CZ56" s="110"/>
      <c r="DA56" s="110"/>
      <c r="DB56" s="110"/>
    </row>
    <row r="57" spans="1:106" ht="11.1" customHeight="1">
      <c r="A57" s="522"/>
      <c r="B57" s="522"/>
      <c r="C57" s="522"/>
      <c r="D57" s="522"/>
      <c r="E57" s="522"/>
      <c r="F57" s="522"/>
      <c r="G57" s="522"/>
      <c r="H57" s="522"/>
      <c r="I57" s="522"/>
      <c r="J57" s="522"/>
      <c r="K57" s="522"/>
      <c r="L57" s="109"/>
      <c r="M57" s="109"/>
      <c r="N57" s="109"/>
      <c r="O57" s="109"/>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c r="BV57" s="110"/>
      <c r="BW57" s="110"/>
      <c r="BX57" s="110"/>
      <c r="BY57" s="110"/>
      <c r="BZ57" s="110"/>
      <c r="CA57" s="110"/>
      <c r="CB57" s="110"/>
      <c r="CC57" s="110"/>
      <c r="CD57" s="110"/>
      <c r="CE57" s="110"/>
      <c r="CF57" s="110"/>
      <c r="CG57" s="110"/>
      <c r="CH57" s="110"/>
      <c r="CI57" s="110"/>
      <c r="CJ57" s="110"/>
      <c r="CK57" s="110"/>
      <c r="CL57" s="110"/>
      <c r="CM57" s="110"/>
      <c r="CN57" s="110"/>
      <c r="CO57" s="110"/>
      <c r="CP57" s="110"/>
      <c r="CQ57" s="110"/>
      <c r="CR57" s="110"/>
      <c r="CS57" s="110"/>
      <c r="CT57" s="110"/>
      <c r="CU57" s="110"/>
      <c r="CV57" s="110"/>
      <c r="CW57" s="110"/>
      <c r="CX57" s="110"/>
      <c r="CY57" s="110"/>
      <c r="CZ57" s="110"/>
      <c r="DA57" s="110"/>
      <c r="DB57" s="110"/>
    </row>
    <row r="58" spans="1:106">
      <c r="A58" s="109"/>
      <c r="B58" s="109"/>
      <c r="C58" s="109"/>
      <c r="D58" s="109"/>
      <c r="E58" s="109"/>
      <c r="F58" s="109"/>
      <c r="G58" s="109"/>
      <c r="H58" s="109"/>
      <c r="I58" s="109"/>
      <c r="J58" s="109"/>
      <c r="K58" s="109"/>
      <c r="L58" s="109"/>
      <c r="M58" s="109"/>
      <c r="N58" s="109"/>
      <c r="O58" s="109"/>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c r="BV58" s="110"/>
      <c r="BW58" s="110"/>
      <c r="BX58" s="110"/>
      <c r="BY58" s="110"/>
      <c r="BZ58" s="110"/>
      <c r="CA58" s="110"/>
      <c r="CB58" s="110"/>
      <c r="CC58" s="110"/>
      <c r="CD58" s="110"/>
      <c r="CE58" s="110"/>
      <c r="CF58" s="110"/>
      <c r="CG58" s="110"/>
      <c r="CH58" s="110"/>
      <c r="CI58" s="110"/>
      <c r="CJ58" s="110"/>
      <c r="CK58" s="110"/>
      <c r="CL58" s="110"/>
      <c r="CM58" s="110"/>
      <c r="CN58" s="110"/>
      <c r="CO58" s="110"/>
      <c r="CP58" s="110"/>
      <c r="CQ58" s="110"/>
      <c r="CR58" s="110"/>
      <c r="CS58" s="110"/>
      <c r="CT58" s="110"/>
      <c r="CU58" s="110"/>
      <c r="CV58" s="110"/>
      <c r="CW58" s="110"/>
      <c r="CX58" s="110"/>
      <c r="CY58" s="110"/>
      <c r="CZ58" s="110"/>
      <c r="DA58" s="110"/>
      <c r="DB58" s="110"/>
    </row>
    <row r="59" spans="1:106">
      <c r="A59" s="109"/>
      <c r="B59" s="109"/>
      <c r="C59" s="109"/>
      <c r="D59" s="109"/>
      <c r="E59" s="109"/>
      <c r="F59" s="109"/>
      <c r="G59" s="109"/>
      <c r="H59" s="109"/>
      <c r="I59" s="109"/>
      <c r="J59" s="109"/>
      <c r="K59" s="109"/>
      <c r="L59" s="109"/>
      <c r="M59" s="109"/>
      <c r="N59" s="109"/>
      <c r="O59" s="109"/>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c r="BV59" s="110"/>
      <c r="BW59" s="110"/>
      <c r="BX59" s="110"/>
      <c r="BY59" s="110"/>
      <c r="BZ59" s="110"/>
      <c r="CA59" s="110"/>
      <c r="CB59" s="110"/>
      <c r="CC59" s="110"/>
      <c r="CD59" s="110"/>
      <c r="CE59" s="110"/>
      <c r="CF59" s="110"/>
      <c r="CG59" s="110"/>
      <c r="CH59" s="110"/>
      <c r="CI59" s="110"/>
      <c r="CJ59" s="110"/>
      <c r="CK59" s="110"/>
      <c r="CL59" s="110"/>
      <c r="CM59" s="110"/>
      <c r="CN59" s="110"/>
      <c r="CO59" s="110"/>
      <c r="CP59" s="110"/>
      <c r="CQ59" s="110"/>
      <c r="CR59" s="110"/>
      <c r="CS59" s="110"/>
      <c r="CT59" s="110"/>
      <c r="CU59" s="110"/>
      <c r="CV59" s="110"/>
      <c r="CW59" s="110"/>
      <c r="CX59" s="110"/>
      <c r="CY59" s="110"/>
      <c r="CZ59" s="110"/>
      <c r="DA59" s="110"/>
      <c r="DB59" s="110"/>
    </row>
    <row r="60" spans="1:106">
      <c r="A60" s="109"/>
      <c r="B60" s="109"/>
      <c r="C60" s="109"/>
      <c r="D60" s="109"/>
      <c r="E60" s="109"/>
      <c r="F60" s="109"/>
      <c r="G60" s="109"/>
      <c r="H60" s="109"/>
      <c r="I60" s="109"/>
      <c r="J60" s="109"/>
      <c r="K60" s="109"/>
      <c r="L60" s="109"/>
      <c r="M60" s="109"/>
      <c r="N60" s="109"/>
      <c r="O60" s="109"/>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c r="BV60" s="110"/>
      <c r="BW60" s="110"/>
      <c r="BX60" s="110"/>
      <c r="BY60" s="110"/>
      <c r="BZ60" s="110"/>
      <c r="CA60" s="110"/>
      <c r="CB60" s="110"/>
      <c r="CC60" s="110"/>
      <c r="CD60" s="110"/>
      <c r="CE60" s="110"/>
      <c r="CF60" s="110"/>
      <c r="CG60" s="110"/>
      <c r="CH60" s="110"/>
      <c r="CI60" s="110"/>
      <c r="CJ60" s="110"/>
      <c r="CK60" s="110"/>
      <c r="CL60" s="110"/>
      <c r="CM60" s="110"/>
      <c r="CN60" s="110"/>
      <c r="CO60" s="110"/>
      <c r="CP60" s="110"/>
      <c r="CQ60" s="110"/>
      <c r="CR60" s="110"/>
      <c r="CS60" s="110"/>
      <c r="CT60" s="110"/>
      <c r="CU60" s="110"/>
      <c r="CV60" s="110"/>
      <c r="CW60" s="110"/>
      <c r="CX60" s="110"/>
      <c r="CY60" s="110"/>
      <c r="CZ60" s="110"/>
      <c r="DA60" s="110"/>
      <c r="DB60" s="110"/>
    </row>
    <row r="61" spans="1:106">
      <c r="A61" s="109"/>
      <c r="B61" s="109"/>
      <c r="C61" s="109"/>
      <c r="D61" s="109"/>
      <c r="E61" s="109"/>
      <c r="F61" s="109"/>
      <c r="G61" s="109"/>
      <c r="H61" s="109"/>
      <c r="I61" s="109"/>
      <c r="J61" s="109"/>
      <c r="K61" s="109"/>
      <c r="L61" s="109"/>
      <c r="M61" s="109"/>
      <c r="N61" s="109"/>
      <c r="O61" s="109"/>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c r="BV61" s="110"/>
      <c r="BW61" s="110"/>
      <c r="BX61" s="110"/>
      <c r="BY61" s="110"/>
      <c r="BZ61" s="110"/>
      <c r="CA61" s="110"/>
      <c r="CB61" s="110"/>
      <c r="CC61" s="110"/>
      <c r="CD61" s="110"/>
      <c r="CE61" s="110"/>
      <c r="CF61" s="110"/>
      <c r="CG61" s="110"/>
      <c r="CH61" s="110"/>
      <c r="CI61" s="110"/>
      <c r="CJ61" s="110"/>
      <c r="CK61" s="110"/>
      <c r="CL61" s="110"/>
      <c r="CM61" s="110"/>
      <c r="CN61" s="110"/>
      <c r="CO61" s="110"/>
      <c r="CP61" s="110"/>
      <c r="CQ61" s="110"/>
      <c r="CR61" s="110"/>
      <c r="CS61" s="110"/>
      <c r="CT61" s="110"/>
      <c r="CU61" s="110"/>
      <c r="CV61" s="110"/>
      <c r="CW61" s="110"/>
      <c r="CX61" s="110"/>
      <c r="CY61" s="110"/>
      <c r="CZ61" s="110"/>
      <c r="DA61" s="110"/>
      <c r="DB61" s="110"/>
    </row>
    <row r="62" spans="1:106">
      <c r="A62" s="109"/>
      <c r="B62" s="109"/>
      <c r="C62" s="109"/>
      <c r="D62" s="109"/>
      <c r="E62" s="109"/>
      <c r="F62" s="109"/>
      <c r="G62" s="109"/>
      <c r="H62" s="109"/>
      <c r="I62" s="109"/>
      <c r="J62" s="109"/>
      <c r="K62" s="109"/>
      <c r="L62" s="109"/>
      <c r="M62" s="109"/>
      <c r="N62" s="109"/>
      <c r="O62" s="109"/>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c r="BV62" s="110"/>
      <c r="BW62" s="110"/>
      <c r="BX62" s="110"/>
      <c r="BY62" s="110"/>
      <c r="BZ62" s="110"/>
      <c r="CA62" s="110"/>
      <c r="CB62" s="110"/>
      <c r="CC62" s="110"/>
      <c r="CD62" s="110"/>
      <c r="CE62" s="110"/>
      <c r="CF62" s="110"/>
      <c r="CG62" s="110"/>
      <c r="CH62" s="110"/>
      <c r="CI62" s="110"/>
      <c r="CJ62" s="110"/>
      <c r="CK62" s="110"/>
      <c r="CL62" s="110"/>
      <c r="CM62" s="110"/>
      <c r="CN62" s="110"/>
      <c r="CO62" s="110"/>
      <c r="CP62" s="110"/>
      <c r="CQ62" s="110"/>
      <c r="CR62" s="110"/>
      <c r="CS62" s="110"/>
      <c r="CT62" s="110"/>
      <c r="CU62" s="110"/>
      <c r="CV62" s="110"/>
      <c r="CW62" s="110"/>
      <c r="CX62" s="110"/>
      <c r="CY62" s="110"/>
      <c r="CZ62" s="110"/>
      <c r="DA62" s="110"/>
      <c r="DB62" s="110"/>
    </row>
    <row r="63" spans="1:106">
      <c r="A63" s="109"/>
      <c r="B63" s="109"/>
      <c r="C63" s="109"/>
      <c r="D63" s="109"/>
      <c r="E63" s="109"/>
      <c r="F63" s="109"/>
      <c r="G63" s="109"/>
      <c r="H63" s="109"/>
      <c r="I63" s="109"/>
      <c r="J63" s="109"/>
      <c r="K63" s="109"/>
      <c r="L63" s="109"/>
      <c r="M63" s="109"/>
      <c r="N63" s="109"/>
      <c r="O63" s="109"/>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c r="BV63" s="110"/>
      <c r="BW63" s="110"/>
      <c r="BX63" s="110"/>
      <c r="BY63" s="110"/>
      <c r="BZ63" s="110"/>
      <c r="CA63" s="110"/>
      <c r="CB63" s="110"/>
      <c r="CC63" s="110"/>
      <c r="CD63" s="110"/>
      <c r="CE63" s="110"/>
      <c r="CF63" s="110"/>
      <c r="CG63" s="110"/>
      <c r="CH63" s="110"/>
      <c r="CI63" s="110"/>
      <c r="CJ63" s="110"/>
      <c r="CK63" s="110"/>
      <c r="CL63" s="110"/>
      <c r="CM63" s="110"/>
      <c r="CN63" s="110"/>
      <c r="CO63" s="110"/>
      <c r="CP63" s="110"/>
      <c r="CQ63" s="110"/>
      <c r="CR63" s="110"/>
      <c r="CS63" s="110"/>
      <c r="CT63" s="110"/>
      <c r="CU63" s="110"/>
      <c r="CV63" s="110"/>
      <c r="CW63" s="110"/>
      <c r="CX63" s="110"/>
      <c r="CY63" s="110"/>
      <c r="CZ63" s="110"/>
      <c r="DA63" s="110"/>
      <c r="DB63" s="110"/>
    </row>
    <row r="64" spans="1:106">
      <c r="A64" s="109"/>
      <c r="B64" s="109"/>
      <c r="C64" s="109"/>
      <c r="D64" s="109"/>
      <c r="E64" s="109"/>
      <c r="F64" s="109"/>
      <c r="G64" s="109"/>
      <c r="H64" s="109"/>
      <c r="I64" s="109"/>
      <c r="J64" s="109"/>
      <c r="K64" s="109"/>
      <c r="L64" s="109"/>
      <c r="M64" s="109"/>
      <c r="N64" s="109"/>
      <c r="O64" s="109"/>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10"/>
      <c r="BC64" s="110"/>
      <c r="BD64" s="110"/>
      <c r="BE64" s="110"/>
      <c r="BF64" s="110"/>
      <c r="BG64" s="110"/>
      <c r="BH64" s="110"/>
      <c r="BI64" s="110"/>
      <c r="BJ64" s="110"/>
      <c r="BK64" s="110"/>
      <c r="BL64" s="110"/>
      <c r="BM64" s="110"/>
      <c r="BN64" s="110"/>
      <c r="BO64" s="110"/>
      <c r="BP64" s="110"/>
      <c r="BQ64" s="110"/>
      <c r="BR64" s="110"/>
      <c r="BS64" s="110"/>
      <c r="BT64" s="110"/>
      <c r="BU64" s="110"/>
      <c r="BV64" s="110"/>
      <c r="BW64" s="110"/>
      <c r="BX64" s="110"/>
      <c r="BY64" s="110"/>
      <c r="BZ64" s="110"/>
      <c r="CA64" s="110"/>
      <c r="CB64" s="110"/>
      <c r="CC64" s="110"/>
      <c r="CD64" s="110"/>
      <c r="CE64" s="110"/>
      <c r="CF64" s="110"/>
      <c r="CG64" s="110"/>
      <c r="CH64" s="110"/>
      <c r="CI64" s="110"/>
      <c r="CJ64" s="110"/>
      <c r="CK64" s="110"/>
      <c r="CL64" s="110"/>
      <c r="CM64" s="110"/>
      <c r="CN64" s="110"/>
      <c r="CO64" s="110"/>
      <c r="CP64" s="110"/>
      <c r="CQ64" s="110"/>
      <c r="CR64" s="110"/>
      <c r="CS64" s="110"/>
      <c r="CT64" s="110"/>
      <c r="CU64" s="110"/>
      <c r="CV64" s="110"/>
      <c r="CW64" s="110"/>
      <c r="CX64" s="110"/>
      <c r="CY64" s="110"/>
      <c r="CZ64" s="110"/>
      <c r="DA64" s="110"/>
      <c r="DB64" s="110"/>
    </row>
    <row r="65" spans="1:106">
      <c r="A65" s="109"/>
      <c r="B65" s="109"/>
      <c r="C65" s="109"/>
      <c r="D65" s="109"/>
      <c r="E65" s="109"/>
      <c r="F65" s="109"/>
      <c r="G65" s="109"/>
      <c r="H65" s="109"/>
      <c r="I65" s="109"/>
      <c r="J65" s="109"/>
      <c r="K65" s="109"/>
      <c r="L65" s="109"/>
      <c r="M65" s="109"/>
      <c r="N65" s="109"/>
      <c r="O65" s="109"/>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10"/>
      <c r="BC65" s="110"/>
      <c r="BD65" s="110"/>
      <c r="BE65" s="110"/>
      <c r="BF65" s="110"/>
      <c r="BG65" s="110"/>
      <c r="BH65" s="110"/>
      <c r="BI65" s="110"/>
      <c r="BJ65" s="110"/>
      <c r="BK65" s="110"/>
      <c r="BL65" s="110"/>
      <c r="BM65" s="110"/>
      <c r="BN65" s="110"/>
      <c r="BO65" s="110"/>
      <c r="BP65" s="110"/>
      <c r="BQ65" s="110"/>
      <c r="BR65" s="110"/>
      <c r="BS65" s="110"/>
      <c r="BT65" s="110"/>
      <c r="BU65" s="110"/>
      <c r="BV65" s="110"/>
      <c r="BW65" s="110"/>
      <c r="BX65" s="110"/>
      <c r="BY65" s="110"/>
      <c r="BZ65" s="110"/>
      <c r="CA65" s="110"/>
      <c r="CB65" s="110"/>
      <c r="CC65" s="110"/>
      <c r="CD65" s="110"/>
      <c r="CE65" s="110"/>
      <c r="CF65" s="110"/>
      <c r="CG65" s="110"/>
      <c r="CH65" s="110"/>
      <c r="CI65" s="110"/>
      <c r="CJ65" s="110"/>
      <c r="CK65" s="110"/>
      <c r="CL65" s="110"/>
      <c r="CM65" s="110"/>
      <c r="CN65" s="110"/>
      <c r="CO65" s="110"/>
      <c r="CP65" s="110"/>
      <c r="CQ65" s="110"/>
      <c r="CR65" s="110"/>
      <c r="CS65" s="110"/>
      <c r="CT65" s="110"/>
      <c r="CU65" s="110"/>
      <c r="CV65" s="110"/>
      <c r="CW65" s="110"/>
      <c r="CX65" s="110"/>
      <c r="CY65" s="110"/>
      <c r="CZ65" s="110"/>
      <c r="DA65" s="110"/>
      <c r="DB65" s="110"/>
    </row>
    <row r="66" spans="1:106">
      <c r="A66" s="109"/>
      <c r="B66" s="109"/>
      <c r="C66" s="109"/>
      <c r="D66" s="109"/>
      <c r="E66" s="109"/>
      <c r="F66" s="109"/>
      <c r="G66" s="109"/>
      <c r="H66" s="109"/>
      <c r="I66" s="109"/>
      <c r="J66" s="109"/>
      <c r="K66" s="109"/>
      <c r="L66" s="109"/>
      <c r="M66" s="109"/>
      <c r="N66" s="109"/>
      <c r="O66" s="109"/>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10"/>
      <c r="BC66" s="110"/>
      <c r="BD66" s="110"/>
      <c r="BE66" s="110"/>
      <c r="BF66" s="110"/>
      <c r="BG66" s="110"/>
      <c r="BH66" s="110"/>
      <c r="BI66" s="110"/>
      <c r="BJ66" s="110"/>
      <c r="BK66" s="110"/>
      <c r="BL66" s="110"/>
      <c r="BM66" s="110"/>
      <c r="BN66" s="110"/>
      <c r="BO66" s="110"/>
      <c r="BP66" s="110"/>
      <c r="BQ66" s="110"/>
      <c r="BR66" s="110"/>
      <c r="BS66" s="110"/>
      <c r="BT66" s="110"/>
      <c r="BU66" s="110"/>
      <c r="BV66" s="110"/>
      <c r="BW66" s="110"/>
      <c r="BX66" s="110"/>
      <c r="BY66" s="110"/>
      <c r="BZ66" s="110"/>
      <c r="CA66" s="110"/>
      <c r="CB66" s="110"/>
      <c r="CC66" s="110"/>
      <c r="CD66" s="110"/>
      <c r="CE66" s="110"/>
      <c r="CF66" s="110"/>
      <c r="CG66" s="110"/>
      <c r="CH66" s="110"/>
      <c r="CI66" s="110"/>
      <c r="CJ66" s="110"/>
      <c r="CK66" s="110"/>
      <c r="CL66" s="110"/>
      <c r="CM66" s="110"/>
      <c r="CN66" s="110"/>
      <c r="CO66" s="110"/>
      <c r="CP66" s="110"/>
      <c r="CQ66" s="110"/>
      <c r="CR66" s="110"/>
      <c r="CS66" s="110"/>
      <c r="CT66" s="110"/>
      <c r="CU66" s="110"/>
      <c r="CV66" s="110"/>
      <c r="CW66" s="110"/>
      <c r="CX66" s="110"/>
      <c r="CY66" s="110"/>
      <c r="CZ66" s="110"/>
      <c r="DA66" s="110"/>
      <c r="DB66" s="110"/>
    </row>
    <row r="67" spans="1:106">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0"/>
      <c r="AR67" s="110"/>
      <c r="AS67" s="110"/>
      <c r="AT67" s="110"/>
      <c r="AU67" s="110"/>
      <c r="AV67" s="110"/>
      <c r="AW67" s="110"/>
      <c r="AX67" s="110"/>
      <c r="AY67" s="110"/>
      <c r="AZ67" s="110"/>
      <c r="BA67" s="110"/>
      <c r="BB67" s="110"/>
      <c r="BC67" s="110"/>
      <c r="BD67" s="110"/>
      <c r="BE67" s="110"/>
      <c r="BF67" s="110"/>
      <c r="BG67" s="110"/>
      <c r="BH67" s="110"/>
      <c r="BI67" s="110"/>
      <c r="BJ67" s="110"/>
      <c r="BK67" s="110"/>
      <c r="BL67" s="110"/>
      <c r="BM67" s="110"/>
      <c r="BN67" s="110"/>
      <c r="BO67" s="110"/>
      <c r="BP67" s="110"/>
      <c r="BQ67" s="110"/>
      <c r="BR67" s="110"/>
      <c r="BS67" s="110"/>
      <c r="BT67" s="110"/>
      <c r="BU67" s="110"/>
      <c r="BV67" s="110"/>
      <c r="BW67" s="110"/>
      <c r="BX67" s="110"/>
      <c r="BY67" s="110"/>
      <c r="BZ67" s="110"/>
      <c r="CA67" s="110"/>
      <c r="CB67" s="110"/>
      <c r="CC67" s="110"/>
      <c r="CD67" s="110"/>
      <c r="CE67" s="110"/>
      <c r="CF67" s="110"/>
      <c r="CG67" s="110"/>
      <c r="CH67" s="110"/>
      <c r="CI67" s="110"/>
      <c r="CJ67" s="110"/>
      <c r="CK67" s="110"/>
      <c r="CL67" s="110"/>
      <c r="CM67" s="110"/>
      <c r="CN67" s="110"/>
      <c r="CO67" s="110"/>
      <c r="CP67" s="110"/>
      <c r="CQ67" s="110"/>
      <c r="CR67" s="110"/>
      <c r="CS67" s="110"/>
      <c r="CT67" s="110"/>
      <c r="CU67" s="110"/>
      <c r="CV67" s="110"/>
      <c r="CW67" s="110"/>
      <c r="CX67" s="110"/>
      <c r="CY67" s="110"/>
      <c r="CZ67" s="110"/>
      <c r="DA67" s="110"/>
      <c r="DB67" s="110"/>
    </row>
    <row r="68" spans="1:106">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10"/>
      <c r="BS68" s="110"/>
      <c r="BT68" s="110"/>
      <c r="BU68" s="110"/>
      <c r="BV68" s="110"/>
      <c r="BW68" s="110"/>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0"/>
      <c r="CW68" s="110"/>
      <c r="CX68" s="110"/>
      <c r="CY68" s="110"/>
      <c r="CZ68" s="110"/>
      <c r="DA68" s="110"/>
      <c r="DB68" s="110"/>
    </row>
    <row r="69" spans="1:106">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0"/>
      <c r="AR69" s="110"/>
      <c r="AS69" s="110"/>
      <c r="AT69" s="110"/>
      <c r="AU69" s="110"/>
      <c r="AV69" s="110"/>
      <c r="AW69" s="110"/>
      <c r="AX69" s="110"/>
      <c r="AY69" s="110"/>
      <c r="AZ69" s="110"/>
      <c r="BA69" s="110"/>
      <c r="BB69" s="110"/>
      <c r="BC69" s="110"/>
      <c r="BD69" s="110"/>
      <c r="BE69" s="110"/>
      <c r="BF69" s="110"/>
      <c r="BG69" s="110"/>
      <c r="BH69" s="110"/>
      <c r="BI69" s="110"/>
      <c r="BJ69" s="110"/>
      <c r="BK69" s="110"/>
      <c r="BL69" s="110"/>
      <c r="BM69" s="110"/>
      <c r="BN69" s="110"/>
      <c r="BO69" s="110"/>
      <c r="BP69" s="110"/>
      <c r="BQ69" s="110"/>
      <c r="BR69" s="110"/>
      <c r="BS69" s="110"/>
      <c r="BT69" s="110"/>
      <c r="BU69" s="110"/>
      <c r="BV69" s="110"/>
      <c r="BW69" s="110"/>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0"/>
      <c r="CW69" s="110"/>
      <c r="CX69" s="110"/>
      <c r="CY69" s="110"/>
      <c r="CZ69" s="110"/>
      <c r="DA69" s="110"/>
      <c r="DB69" s="110"/>
    </row>
    <row r="70" spans="1:106">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10"/>
      <c r="BI70" s="110"/>
      <c r="BJ70" s="110"/>
      <c r="BK70" s="110"/>
      <c r="BL70" s="110"/>
      <c r="BM70" s="110"/>
      <c r="BN70" s="110"/>
      <c r="BO70" s="110"/>
      <c r="BP70" s="110"/>
      <c r="BQ70" s="110"/>
      <c r="BR70" s="110"/>
      <c r="BS70" s="110"/>
      <c r="BT70" s="110"/>
      <c r="BU70" s="110"/>
      <c r="BV70" s="110"/>
      <c r="BW70" s="110"/>
      <c r="BX70" s="110"/>
      <c r="BY70" s="110"/>
      <c r="BZ70" s="110"/>
      <c r="CA70" s="110"/>
      <c r="CB70" s="110"/>
      <c r="CC70" s="110"/>
      <c r="CD70" s="110"/>
      <c r="CE70" s="110"/>
      <c r="CF70" s="110"/>
      <c r="CG70" s="110"/>
      <c r="CH70" s="110"/>
      <c r="CI70" s="110"/>
      <c r="CJ70" s="110"/>
      <c r="CK70" s="110"/>
      <c r="CL70" s="110"/>
      <c r="CM70" s="110"/>
      <c r="CN70" s="110"/>
      <c r="CO70" s="110"/>
      <c r="CP70" s="110"/>
      <c r="CQ70" s="110"/>
      <c r="CR70" s="110"/>
      <c r="CS70" s="110"/>
      <c r="CT70" s="110"/>
      <c r="CU70" s="110"/>
      <c r="CV70" s="110"/>
      <c r="CW70" s="110"/>
      <c r="CX70" s="110"/>
      <c r="CY70" s="110"/>
      <c r="CZ70" s="110"/>
      <c r="DA70" s="110"/>
      <c r="DB70" s="110"/>
    </row>
    <row r="71" spans="1:106">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110"/>
      <c r="BB71" s="110"/>
      <c r="BC71" s="110"/>
      <c r="BD71" s="110"/>
      <c r="BE71" s="110"/>
      <c r="BF71" s="110"/>
      <c r="BG71" s="110"/>
      <c r="BH71" s="110"/>
      <c r="BI71" s="110"/>
      <c r="BJ71" s="110"/>
      <c r="BK71" s="110"/>
      <c r="BL71" s="110"/>
      <c r="BM71" s="110"/>
      <c r="BN71" s="110"/>
      <c r="BO71" s="110"/>
      <c r="BP71" s="110"/>
      <c r="BQ71" s="110"/>
      <c r="BR71" s="110"/>
      <c r="BS71" s="110"/>
      <c r="BT71" s="110"/>
      <c r="BU71" s="110"/>
      <c r="BV71" s="110"/>
      <c r="BW71" s="110"/>
      <c r="BX71" s="110"/>
      <c r="BY71" s="110"/>
      <c r="BZ71" s="110"/>
      <c r="CA71" s="110"/>
      <c r="CB71" s="110"/>
      <c r="CC71" s="110"/>
      <c r="CD71" s="110"/>
      <c r="CE71" s="110"/>
      <c r="CF71" s="110"/>
      <c r="CG71" s="110"/>
      <c r="CH71" s="110"/>
      <c r="CI71" s="110"/>
      <c r="CJ71" s="110"/>
      <c r="CK71" s="110"/>
      <c r="CL71" s="110"/>
      <c r="CM71" s="110"/>
      <c r="CN71" s="110"/>
      <c r="CO71" s="110"/>
      <c r="CP71" s="110"/>
      <c r="CQ71" s="110"/>
      <c r="CR71" s="110"/>
      <c r="CS71" s="110"/>
      <c r="CT71" s="110"/>
      <c r="CU71" s="110"/>
      <c r="CV71" s="110"/>
      <c r="CW71" s="110"/>
      <c r="CX71" s="110"/>
      <c r="CY71" s="110"/>
      <c r="CZ71" s="110"/>
      <c r="DA71" s="110"/>
      <c r="DB71" s="110"/>
    </row>
    <row r="72" spans="1:106">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110"/>
      <c r="BB72" s="110"/>
      <c r="BC72" s="110"/>
      <c r="BD72" s="110"/>
      <c r="BE72" s="110"/>
      <c r="BF72" s="110"/>
      <c r="BG72" s="110"/>
      <c r="BH72" s="110"/>
      <c r="BI72" s="110"/>
      <c r="BJ72" s="110"/>
      <c r="BK72" s="110"/>
      <c r="BL72" s="110"/>
      <c r="BM72" s="110"/>
      <c r="BN72" s="110"/>
      <c r="BO72" s="110"/>
      <c r="BP72" s="110"/>
      <c r="BQ72" s="110"/>
      <c r="BR72" s="110"/>
      <c r="BS72" s="110"/>
      <c r="BT72" s="110"/>
      <c r="BU72" s="110"/>
      <c r="BV72" s="110"/>
      <c r="BW72" s="110"/>
      <c r="BX72" s="110"/>
      <c r="BY72" s="110"/>
      <c r="BZ72" s="110"/>
      <c r="CA72" s="110"/>
      <c r="CB72" s="110"/>
      <c r="CC72" s="110"/>
      <c r="CD72" s="110"/>
      <c r="CE72" s="110"/>
      <c r="CF72" s="110"/>
      <c r="CG72" s="110"/>
      <c r="CH72" s="110"/>
      <c r="CI72" s="110"/>
      <c r="CJ72" s="110"/>
      <c r="CK72" s="110"/>
      <c r="CL72" s="110"/>
      <c r="CM72" s="110"/>
      <c r="CN72" s="110"/>
      <c r="CO72" s="110"/>
      <c r="CP72" s="110"/>
      <c r="CQ72" s="110"/>
      <c r="CR72" s="110"/>
      <c r="CS72" s="110"/>
      <c r="CT72" s="110"/>
      <c r="CU72" s="110"/>
      <c r="CV72" s="110"/>
      <c r="CW72" s="110"/>
      <c r="CX72" s="110"/>
      <c r="CY72" s="110"/>
      <c r="CZ72" s="110"/>
      <c r="DA72" s="110"/>
      <c r="DB72" s="110"/>
    </row>
    <row r="73" spans="1:106">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10"/>
      <c r="BS73" s="110"/>
      <c r="BT73" s="110"/>
      <c r="BU73" s="110"/>
      <c r="BV73" s="110"/>
      <c r="BW73" s="110"/>
      <c r="BX73" s="110"/>
      <c r="BY73" s="110"/>
      <c r="BZ73" s="110"/>
      <c r="CA73" s="110"/>
      <c r="CB73" s="110"/>
      <c r="CC73" s="110"/>
      <c r="CD73" s="110"/>
      <c r="CE73" s="110"/>
      <c r="CF73" s="110"/>
      <c r="CG73" s="110"/>
      <c r="CH73" s="110"/>
      <c r="CI73" s="110"/>
      <c r="CJ73" s="110"/>
      <c r="CK73" s="110"/>
      <c r="CL73" s="110"/>
      <c r="CM73" s="110"/>
      <c r="CN73" s="110"/>
      <c r="CO73" s="110"/>
      <c r="CP73" s="110"/>
      <c r="CQ73" s="110"/>
      <c r="CR73" s="110"/>
      <c r="CS73" s="110"/>
      <c r="CT73" s="110"/>
      <c r="CU73" s="110"/>
      <c r="CV73" s="110"/>
      <c r="CW73" s="110"/>
      <c r="CX73" s="110"/>
      <c r="CY73" s="110"/>
      <c r="CZ73" s="110"/>
      <c r="DA73" s="110"/>
      <c r="DB73" s="110"/>
    </row>
    <row r="74" spans="1:106">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0"/>
      <c r="AQ74" s="110"/>
      <c r="AR74" s="110"/>
      <c r="AS74" s="110"/>
      <c r="AT74" s="110"/>
      <c r="AU74" s="110"/>
      <c r="AV74" s="110"/>
      <c r="AW74" s="110"/>
      <c r="AX74" s="110"/>
      <c r="AY74" s="110"/>
      <c r="AZ74" s="110"/>
      <c r="BA74" s="110"/>
      <c r="BB74" s="110"/>
      <c r="BC74" s="110"/>
      <c r="BD74" s="110"/>
      <c r="BE74" s="110"/>
      <c r="BF74" s="110"/>
      <c r="BG74" s="110"/>
      <c r="BH74" s="110"/>
      <c r="BI74" s="110"/>
      <c r="BJ74" s="110"/>
      <c r="BK74" s="110"/>
      <c r="BL74" s="110"/>
      <c r="BM74" s="110"/>
      <c r="BN74" s="110"/>
      <c r="BO74" s="110"/>
      <c r="BP74" s="110"/>
      <c r="BQ74" s="110"/>
      <c r="BR74" s="110"/>
      <c r="BS74" s="110"/>
      <c r="BT74" s="110"/>
      <c r="BU74" s="110"/>
      <c r="BV74" s="110"/>
      <c r="BW74" s="110"/>
      <c r="BX74" s="110"/>
      <c r="BY74" s="110"/>
      <c r="BZ74" s="110"/>
      <c r="CA74" s="110"/>
      <c r="CB74" s="110"/>
      <c r="CC74" s="110"/>
      <c r="CD74" s="110"/>
      <c r="CE74" s="110"/>
      <c r="CF74" s="110"/>
      <c r="CG74" s="110"/>
      <c r="CH74" s="110"/>
      <c r="CI74" s="110"/>
      <c r="CJ74" s="110"/>
      <c r="CK74" s="110"/>
      <c r="CL74" s="110"/>
      <c r="CM74" s="110"/>
      <c r="CN74" s="110"/>
      <c r="CO74" s="110"/>
      <c r="CP74" s="110"/>
      <c r="CQ74" s="110"/>
      <c r="CR74" s="110"/>
      <c r="CS74" s="110"/>
      <c r="CT74" s="110"/>
      <c r="CU74" s="110"/>
      <c r="CV74" s="110"/>
      <c r="CW74" s="110"/>
      <c r="CX74" s="110"/>
      <c r="CY74" s="110"/>
      <c r="CZ74" s="110"/>
      <c r="DA74" s="110"/>
      <c r="DB74" s="110"/>
    </row>
    <row r="75" spans="1:106">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0"/>
      <c r="BI75" s="110"/>
      <c r="BJ75" s="110"/>
      <c r="BK75" s="110"/>
      <c r="BL75" s="110"/>
      <c r="BM75" s="110"/>
      <c r="BN75" s="110"/>
      <c r="BO75" s="110"/>
      <c r="BP75" s="110"/>
      <c r="BQ75" s="110"/>
      <c r="BR75" s="110"/>
      <c r="BS75" s="110"/>
      <c r="BT75" s="110"/>
      <c r="BU75" s="110"/>
      <c r="BV75" s="110"/>
      <c r="BW75" s="110"/>
      <c r="BX75" s="110"/>
      <c r="BY75" s="110"/>
      <c r="BZ75" s="110"/>
      <c r="CA75" s="110"/>
      <c r="CB75" s="110"/>
      <c r="CC75" s="110"/>
      <c r="CD75" s="110"/>
      <c r="CE75" s="110"/>
      <c r="CF75" s="110"/>
      <c r="CG75" s="110"/>
      <c r="CH75" s="110"/>
      <c r="CI75" s="110"/>
      <c r="CJ75" s="110"/>
      <c r="CK75" s="110"/>
      <c r="CL75" s="110"/>
      <c r="CM75" s="110"/>
      <c r="CN75" s="110"/>
      <c r="CO75" s="110"/>
      <c r="CP75" s="110"/>
      <c r="CQ75" s="110"/>
      <c r="CR75" s="110"/>
      <c r="CS75" s="110"/>
      <c r="CT75" s="110"/>
      <c r="CU75" s="110"/>
      <c r="CV75" s="110"/>
      <c r="CW75" s="110"/>
      <c r="CX75" s="110"/>
      <c r="CY75" s="110"/>
      <c r="CZ75" s="110"/>
      <c r="DA75" s="110"/>
      <c r="DB75" s="110"/>
    </row>
    <row r="76" spans="1:106">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0"/>
      <c r="AM76" s="110"/>
      <c r="AN76" s="110"/>
      <c r="AO76" s="110"/>
      <c r="AP76" s="110"/>
      <c r="AQ76" s="110"/>
      <c r="AR76" s="110"/>
      <c r="AS76" s="110"/>
      <c r="AT76" s="110"/>
      <c r="AU76" s="110"/>
      <c r="AV76" s="110"/>
      <c r="AW76" s="110"/>
      <c r="AX76" s="110"/>
      <c r="AY76" s="110"/>
      <c r="AZ76" s="110"/>
      <c r="BA76" s="110"/>
      <c r="BB76" s="110"/>
      <c r="BC76" s="110"/>
      <c r="BD76" s="110"/>
      <c r="BE76" s="110"/>
      <c r="BF76" s="110"/>
      <c r="BG76" s="110"/>
      <c r="BH76" s="110"/>
      <c r="BI76" s="110"/>
      <c r="BJ76" s="110"/>
      <c r="BK76" s="110"/>
      <c r="BL76" s="110"/>
      <c r="BM76" s="110"/>
      <c r="BN76" s="110"/>
      <c r="BO76" s="110"/>
      <c r="BP76" s="110"/>
      <c r="BQ76" s="110"/>
      <c r="BR76" s="110"/>
      <c r="BS76" s="110"/>
      <c r="BT76" s="110"/>
      <c r="BU76" s="110"/>
      <c r="BV76" s="110"/>
      <c r="BW76" s="110"/>
      <c r="BX76" s="110"/>
      <c r="BY76" s="110"/>
      <c r="BZ76" s="110"/>
      <c r="CA76" s="110"/>
      <c r="CB76" s="110"/>
      <c r="CC76" s="110"/>
      <c r="CD76" s="110"/>
      <c r="CE76" s="110"/>
      <c r="CF76" s="110"/>
      <c r="CG76" s="110"/>
      <c r="CH76" s="110"/>
      <c r="CI76" s="110"/>
      <c r="CJ76" s="110"/>
      <c r="CK76" s="110"/>
      <c r="CL76" s="110"/>
      <c r="CM76" s="110"/>
      <c r="CN76" s="110"/>
      <c r="CO76" s="110"/>
      <c r="CP76" s="110"/>
      <c r="CQ76" s="110"/>
      <c r="CR76" s="110"/>
      <c r="CS76" s="110"/>
      <c r="CT76" s="110"/>
      <c r="CU76" s="110"/>
      <c r="CV76" s="110"/>
      <c r="CW76" s="110"/>
      <c r="CX76" s="110"/>
      <c r="CY76" s="110"/>
      <c r="CZ76" s="110"/>
      <c r="DA76" s="110"/>
      <c r="DB76" s="110"/>
    </row>
    <row r="77" spans="1:106">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10"/>
      <c r="BS77" s="110"/>
      <c r="BT77" s="110"/>
      <c r="BU77" s="110"/>
      <c r="BV77" s="110"/>
      <c r="BW77" s="110"/>
      <c r="BX77" s="110"/>
      <c r="BY77" s="110"/>
      <c r="BZ77" s="110"/>
      <c r="CA77" s="110"/>
      <c r="CB77" s="110"/>
      <c r="CC77" s="110"/>
      <c r="CD77" s="110"/>
      <c r="CE77" s="110"/>
      <c r="CF77" s="110"/>
      <c r="CG77" s="110"/>
      <c r="CH77" s="110"/>
      <c r="CI77" s="110"/>
      <c r="CJ77" s="110"/>
      <c r="CK77" s="110"/>
      <c r="CL77" s="110"/>
      <c r="CM77" s="110"/>
      <c r="CN77" s="110"/>
      <c r="CO77" s="110"/>
      <c r="CP77" s="110"/>
      <c r="CQ77" s="110"/>
      <c r="CR77" s="110"/>
      <c r="CS77" s="110"/>
      <c r="CT77" s="110"/>
      <c r="CU77" s="110"/>
      <c r="CV77" s="110"/>
      <c r="CW77" s="110"/>
      <c r="CX77" s="110"/>
      <c r="CY77" s="110"/>
      <c r="CZ77" s="110"/>
      <c r="DA77" s="110"/>
      <c r="DB77" s="110"/>
    </row>
    <row r="78" spans="1:106">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c r="AT78" s="110"/>
      <c r="AU78" s="110"/>
      <c r="AV78" s="110"/>
      <c r="AW78" s="110"/>
      <c r="AX78" s="110"/>
      <c r="AY78" s="110"/>
      <c r="AZ78" s="110"/>
      <c r="BA78" s="110"/>
      <c r="BB78" s="110"/>
      <c r="BC78" s="110"/>
      <c r="BD78" s="110"/>
      <c r="BE78" s="110"/>
      <c r="BF78" s="110"/>
      <c r="BG78" s="110"/>
      <c r="BH78" s="110"/>
      <c r="BI78" s="110"/>
      <c r="BJ78" s="110"/>
      <c r="BK78" s="110"/>
      <c r="BL78" s="110"/>
      <c r="BM78" s="110"/>
      <c r="BN78" s="110"/>
      <c r="BO78" s="110"/>
      <c r="BP78" s="110"/>
      <c r="BQ78" s="110"/>
      <c r="BR78" s="110"/>
      <c r="BS78" s="110"/>
      <c r="BT78" s="110"/>
      <c r="BU78" s="110"/>
      <c r="BV78" s="110"/>
      <c r="BW78" s="110"/>
      <c r="BX78" s="110"/>
      <c r="BY78" s="110"/>
      <c r="BZ78" s="110"/>
      <c r="CA78" s="110"/>
      <c r="CB78" s="110"/>
      <c r="CC78" s="110"/>
      <c r="CD78" s="110"/>
      <c r="CE78" s="110"/>
      <c r="CF78" s="110"/>
      <c r="CG78" s="110"/>
      <c r="CH78" s="110"/>
      <c r="CI78" s="110"/>
      <c r="CJ78" s="110"/>
      <c r="CK78" s="110"/>
      <c r="CL78" s="110"/>
      <c r="CM78" s="110"/>
      <c r="CN78" s="110"/>
      <c r="CO78" s="110"/>
      <c r="CP78" s="110"/>
      <c r="CQ78" s="110"/>
      <c r="CR78" s="110"/>
      <c r="CS78" s="110"/>
      <c r="CT78" s="110"/>
      <c r="CU78" s="110"/>
      <c r="CV78" s="110"/>
      <c r="CW78" s="110"/>
      <c r="CX78" s="110"/>
      <c r="CY78" s="110"/>
      <c r="CZ78" s="110"/>
      <c r="DA78" s="110"/>
      <c r="DB78" s="110"/>
    </row>
    <row r="79" spans="1:106">
      <c r="A79" s="157"/>
    </row>
    <row r="100" spans="3:11" ht="15.75">
      <c r="C100" s="134"/>
      <c r="D100" s="134"/>
      <c r="E100" s="135"/>
      <c r="F100" s="135"/>
      <c r="G100" s="650" t="s">
        <v>1028</v>
      </c>
      <c r="H100" s="650"/>
      <c r="I100" s="650"/>
      <c r="J100" s="651"/>
      <c r="K100" s="651"/>
    </row>
    <row r="101" spans="3:11">
      <c r="C101" s="136"/>
      <c r="D101" s="136"/>
      <c r="E101" s="652"/>
      <c r="F101" s="653"/>
      <c r="G101" s="596" t="e">
        <f>G17</f>
        <v>#N/A</v>
      </c>
      <c r="H101" s="597"/>
      <c r="I101" s="597"/>
      <c r="J101" s="598"/>
      <c r="K101" s="598"/>
    </row>
    <row r="102" spans="3:11" ht="13.5" thickBot="1">
      <c r="C102" s="136"/>
      <c r="D102" s="136"/>
      <c r="E102" s="653"/>
      <c r="F102" s="653"/>
      <c r="G102" s="599"/>
      <c r="H102" s="599"/>
      <c r="I102" s="599"/>
      <c r="J102" s="600"/>
      <c r="K102" s="600"/>
    </row>
    <row r="103" spans="3:11" ht="13.5" thickBot="1">
      <c r="C103" s="601" t="str">
        <f>C19</f>
        <v>FY-2022</v>
      </c>
      <c r="D103" s="602"/>
      <c r="E103" s="602"/>
      <c r="F103" s="603"/>
      <c r="G103" s="604" t="str">
        <f>G19</f>
        <v>QTR 1</v>
      </c>
      <c r="H103" s="605"/>
      <c r="I103" s="137" t="str">
        <f>I19</f>
        <v/>
      </c>
      <c r="J103" s="606"/>
      <c r="K103" s="607"/>
    </row>
    <row r="104" spans="3:11">
      <c r="C104" s="602"/>
      <c r="D104" s="602"/>
      <c r="E104" s="602"/>
      <c r="F104" s="603"/>
      <c r="G104" s="608" t="s">
        <v>1030</v>
      </c>
      <c r="H104" s="609"/>
      <c r="I104" s="138" t="s">
        <v>1031</v>
      </c>
      <c r="J104" s="610" t="s">
        <v>1032</v>
      </c>
      <c r="K104" s="611"/>
    </row>
    <row r="105" spans="3:11">
      <c r="C105" s="602"/>
      <c r="D105" s="602"/>
      <c r="E105" s="602"/>
      <c r="F105" s="603"/>
      <c r="G105" s="614" t="str">
        <f>G21</f>
        <v>Reported (N/A)</v>
      </c>
      <c r="H105" s="615"/>
      <c r="I105" s="139" t="s">
        <v>1034</v>
      </c>
      <c r="J105" s="612"/>
      <c r="K105" s="613"/>
    </row>
    <row r="106" spans="3:11">
      <c r="C106" s="637" t="s">
        <v>1035</v>
      </c>
      <c r="D106" s="637"/>
      <c r="E106" s="637"/>
      <c r="F106" s="638"/>
      <c r="G106" s="639">
        <f>G22</f>
        <v>0</v>
      </c>
      <c r="H106" s="640"/>
      <c r="I106" s="643">
        <f>I22</f>
        <v>0</v>
      </c>
      <c r="J106" s="625">
        <f>J22</f>
        <v>0</v>
      </c>
      <c r="K106" s="626"/>
    </row>
    <row r="107" spans="3:11">
      <c r="C107" s="637"/>
      <c r="D107" s="637"/>
      <c r="E107" s="637"/>
      <c r="F107" s="638"/>
      <c r="G107" s="647"/>
      <c r="H107" s="648"/>
      <c r="I107" s="649"/>
      <c r="J107" s="627"/>
      <c r="K107" s="628"/>
    </row>
    <row r="108" spans="3:11">
      <c r="C108" s="637" t="s">
        <v>1036</v>
      </c>
      <c r="D108" s="637"/>
      <c r="E108" s="637"/>
      <c r="F108" s="638"/>
      <c r="G108" s="639">
        <f>G24</f>
        <v>0</v>
      </c>
      <c r="H108" s="640"/>
      <c r="I108" s="643" t="e">
        <f>I24</f>
        <v>#N/A</v>
      </c>
      <c r="J108" s="625" t="e">
        <f>J24</f>
        <v>#N/A</v>
      </c>
      <c r="K108" s="626"/>
    </row>
    <row r="109" spans="3:11">
      <c r="C109" s="637"/>
      <c r="D109" s="637"/>
      <c r="E109" s="637"/>
      <c r="F109" s="638"/>
      <c r="G109" s="647"/>
      <c r="H109" s="648"/>
      <c r="I109" s="649"/>
      <c r="J109" s="627"/>
      <c r="K109" s="628"/>
    </row>
    <row r="110" spans="3:11">
      <c r="C110" s="637" t="s">
        <v>1037</v>
      </c>
      <c r="D110" s="637"/>
      <c r="E110" s="637"/>
      <c r="F110" s="638"/>
      <c r="G110" s="639">
        <f>G26</f>
        <v>0</v>
      </c>
      <c r="H110" s="640"/>
      <c r="I110" s="643" t="e">
        <f>I26</f>
        <v>#N/A</v>
      </c>
      <c r="J110" s="625" t="e">
        <f>J26</f>
        <v>#N/A</v>
      </c>
      <c r="K110" s="626"/>
    </row>
    <row r="111" spans="3:11" ht="13.5" thickBot="1">
      <c r="C111" s="637"/>
      <c r="D111" s="637"/>
      <c r="E111" s="637"/>
      <c r="F111" s="638"/>
      <c r="G111" s="641"/>
      <c r="H111" s="642"/>
      <c r="I111" s="644"/>
      <c r="J111" s="635"/>
      <c r="K111" s="636"/>
    </row>
    <row r="112" spans="3:11">
      <c r="C112" s="134"/>
      <c r="D112" s="134"/>
      <c r="E112" s="134"/>
      <c r="F112" s="134"/>
      <c r="G112" s="140"/>
      <c r="H112" s="141"/>
      <c r="I112" s="141"/>
      <c r="J112" s="645">
        <f>J28</f>
        <v>0</v>
      </c>
      <c r="K112" s="646"/>
    </row>
    <row r="113" spans="3:11">
      <c r="C113" s="134"/>
      <c r="D113" s="134"/>
      <c r="E113" s="134"/>
      <c r="F113" s="134"/>
      <c r="G113" s="142"/>
      <c r="H113" s="143"/>
      <c r="I113" s="143"/>
      <c r="J113" s="620"/>
      <c r="K113" s="621"/>
    </row>
    <row r="114" spans="3:11">
      <c r="C114" s="134"/>
      <c r="D114" s="134"/>
      <c r="E114" s="134"/>
      <c r="F114" s="134"/>
      <c r="G114" s="142"/>
      <c r="H114" s="143"/>
      <c r="I114" s="143"/>
      <c r="J114" s="618">
        <f>J30</f>
        <v>0</v>
      </c>
      <c r="K114" s="619"/>
    </row>
    <row r="115" spans="3:11">
      <c r="C115" s="134"/>
      <c r="D115" s="134"/>
      <c r="E115" s="134"/>
      <c r="F115" s="134"/>
      <c r="G115" s="142"/>
      <c r="H115" s="143"/>
      <c r="I115" s="143"/>
      <c r="J115" s="620"/>
      <c r="K115" s="621"/>
    </row>
    <row r="116" spans="3:11">
      <c r="C116" s="134"/>
      <c r="D116" s="134"/>
      <c r="E116" s="134"/>
      <c r="F116" s="134"/>
      <c r="G116" s="142"/>
      <c r="H116" s="143"/>
      <c r="I116" s="143"/>
      <c r="J116" s="618">
        <f>J32</f>
        <v>0</v>
      </c>
      <c r="K116" s="619"/>
    </row>
    <row r="117" spans="3:11">
      <c r="C117" s="134"/>
      <c r="D117" s="134"/>
      <c r="E117" s="134"/>
      <c r="F117" s="134"/>
      <c r="G117" s="142"/>
      <c r="H117" s="143"/>
      <c r="I117" s="143"/>
      <c r="J117" s="620"/>
      <c r="K117" s="621"/>
    </row>
    <row r="118" spans="3:11">
      <c r="C118" s="134"/>
      <c r="D118" s="134"/>
      <c r="E118" s="134"/>
      <c r="F118" s="134"/>
      <c r="G118" s="622" t="s">
        <v>1038</v>
      </c>
      <c r="H118" s="623"/>
      <c r="I118" s="624"/>
      <c r="J118" s="625" t="e">
        <f>J34</f>
        <v>#N/A</v>
      </c>
      <c r="K118" s="626"/>
    </row>
    <row r="119" spans="3:11">
      <c r="C119" s="134"/>
      <c r="D119" s="134"/>
      <c r="E119" s="134"/>
      <c r="F119" s="134"/>
      <c r="G119" s="622"/>
      <c r="H119" s="623"/>
      <c r="I119" s="624"/>
      <c r="J119" s="627"/>
      <c r="K119" s="628"/>
    </row>
    <row r="120" spans="3:11">
      <c r="C120" s="134"/>
      <c r="D120" s="134"/>
      <c r="E120" s="134"/>
      <c r="F120" s="134"/>
      <c r="G120" s="622" t="s">
        <v>1039</v>
      </c>
      <c r="H120" s="623"/>
      <c r="I120" s="624"/>
      <c r="J120" s="625" t="e">
        <f>J36</f>
        <v>#VALUE!</v>
      </c>
      <c r="K120" s="626"/>
    </row>
    <row r="121" spans="3:11">
      <c r="C121" s="134"/>
      <c r="D121" s="134"/>
      <c r="E121" s="134"/>
      <c r="F121" s="134"/>
      <c r="G121" s="622"/>
      <c r="H121" s="623"/>
      <c r="I121" s="624"/>
      <c r="J121" s="627"/>
      <c r="K121" s="628"/>
    </row>
    <row r="122" spans="3:11">
      <c r="C122" s="134"/>
      <c r="D122" s="134"/>
      <c r="E122" s="134"/>
      <c r="F122" s="134"/>
      <c r="G122" s="629" t="s">
        <v>1040</v>
      </c>
      <c r="H122" s="630"/>
      <c r="I122" s="631"/>
      <c r="J122" s="625" t="e">
        <f>J38</f>
        <v>#VALUE!</v>
      </c>
      <c r="K122" s="626"/>
    </row>
    <row r="123" spans="3:11" ht="26.25" customHeight="1" thickBot="1">
      <c r="C123" s="134"/>
      <c r="D123" s="134"/>
      <c r="E123" s="134"/>
      <c r="F123" s="134"/>
      <c r="G123" s="632"/>
      <c r="H123" s="633"/>
      <c r="I123" s="634"/>
      <c r="J123" s="635"/>
      <c r="K123" s="636"/>
    </row>
  </sheetData>
  <sheetProtection sheet="1" selectLockedCells="1"/>
  <mergeCells count="119">
    <mergeCell ref="C106:F107"/>
    <mergeCell ref="G106:H107"/>
    <mergeCell ref="I106:I107"/>
    <mergeCell ref="J106:K107"/>
    <mergeCell ref="C108:F109"/>
    <mergeCell ref="G108:H109"/>
    <mergeCell ref="I108:I109"/>
    <mergeCell ref="J108:K109"/>
    <mergeCell ref="G100:K100"/>
    <mergeCell ref="E101:F102"/>
    <mergeCell ref="J116:K117"/>
    <mergeCell ref="G118:I119"/>
    <mergeCell ref="J118:K119"/>
    <mergeCell ref="G120:I121"/>
    <mergeCell ref="J120:K121"/>
    <mergeCell ref="G122:I123"/>
    <mergeCell ref="J122:K123"/>
    <mergeCell ref="C110:F111"/>
    <mergeCell ref="G110:H111"/>
    <mergeCell ref="I110:I111"/>
    <mergeCell ref="J110:K111"/>
    <mergeCell ref="J112:K113"/>
    <mergeCell ref="J114:K115"/>
    <mergeCell ref="A53:H53"/>
    <mergeCell ref="I53:K53"/>
    <mergeCell ref="D43:F43"/>
    <mergeCell ref="G43:H43"/>
    <mergeCell ref="I43:K43"/>
    <mergeCell ref="A44:K44"/>
    <mergeCell ref="A45:K45"/>
    <mergeCell ref="G101:K102"/>
    <mergeCell ref="C103:F105"/>
    <mergeCell ref="G103:H103"/>
    <mergeCell ref="J103:K103"/>
    <mergeCell ref="G104:H104"/>
    <mergeCell ref="J104:K105"/>
    <mergeCell ref="G105:H105"/>
    <mergeCell ref="A54:H55"/>
    <mergeCell ref="I54:K55"/>
    <mergeCell ref="A56:E56"/>
    <mergeCell ref="F56:H56"/>
    <mergeCell ref="I56:K56"/>
    <mergeCell ref="A57:H57"/>
    <mergeCell ref="I57:K57"/>
    <mergeCell ref="L45:L46"/>
    <mergeCell ref="A46:K47"/>
    <mergeCell ref="L47:L52"/>
    <mergeCell ref="B49:K49"/>
    <mergeCell ref="A50:H50"/>
    <mergeCell ref="A40:E40"/>
    <mergeCell ref="F40:H41"/>
    <mergeCell ref="I40:I41"/>
    <mergeCell ref="J40:K41"/>
    <mergeCell ref="L40:L44"/>
    <mergeCell ref="B41:E41"/>
    <mergeCell ref="A42:A43"/>
    <mergeCell ref="B42:C42"/>
    <mergeCell ref="D42:F42"/>
    <mergeCell ref="B43:C43"/>
    <mergeCell ref="I50:K50"/>
    <mergeCell ref="A51:H51"/>
    <mergeCell ref="I51:K52"/>
    <mergeCell ref="A52:H52"/>
    <mergeCell ref="J30:K31"/>
    <mergeCell ref="L30:L34"/>
    <mergeCell ref="J32:K33"/>
    <mergeCell ref="G34:I35"/>
    <mergeCell ref="J34:K35"/>
    <mergeCell ref="G36:I37"/>
    <mergeCell ref="J36:K37"/>
    <mergeCell ref="L36:L39"/>
    <mergeCell ref="G38:I39"/>
    <mergeCell ref="J38:K39"/>
    <mergeCell ref="L24:L27"/>
    <mergeCell ref="C26:F27"/>
    <mergeCell ref="G26:H27"/>
    <mergeCell ref="I26:I27"/>
    <mergeCell ref="J26:K27"/>
    <mergeCell ref="J28:K29"/>
    <mergeCell ref="C22:F23"/>
    <mergeCell ref="G22:H23"/>
    <mergeCell ref="I22:I23"/>
    <mergeCell ref="J22:K23"/>
    <mergeCell ref="C24:F25"/>
    <mergeCell ref="G24:H25"/>
    <mergeCell ref="I24:I25"/>
    <mergeCell ref="J24:K25"/>
    <mergeCell ref="A13:D13"/>
    <mergeCell ref="E13:H13"/>
    <mergeCell ref="I13:K13"/>
    <mergeCell ref="L13:L14"/>
    <mergeCell ref="A14:D14"/>
    <mergeCell ref="E14:H14"/>
    <mergeCell ref="C19:F21"/>
    <mergeCell ref="G19:H19"/>
    <mergeCell ref="J19:K19"/>
    <mergeCell ref="G20:H20"/>
    <mergeCell ref="J20:K21"/>
    <mergeCell ref="G21:H21"/>
    <mergeCell ref="A15:D15"/>
    <mergeCell ref="E15:F15"/>
    <mergeCell ref="G15:I15"/>
    <mergeCell ref="J15:K15"/>
    <mergeCell ref="G16:K16"/>
    <mergeCell ref="E17:F18"/>
    <mergeCell ref="G17:K18"/>
    <mergeCell ref="L1:L4"/>
    <mergeCell ref="L6:L9"/>
    <mergeCell ref="A7:D7"/>
    <mergeCell ref="E7:I8"/>
    <mergeCell ref="J7:J8"/>
    <mergeCell ref="A8:D8"/>
    <mergeCell ref="I9:K12"/>
    <mergeCell ref="A10:A12"/>
    <mergeCell ref="B10:H10"/>
    <mergeCell ref="B11:H11"/>
    <mergeCell ref="L11:L12"/>
    <mergeCell ref="B12:H12"/>
    <mergeCell ref="K4:K6"/>
  </mergeCells>
  <hyperlinks>
    <hyperlink ref="G16:K16" location="SF425Final!A1" display="Summary Report for " xr:uid="{00000000-0004-0000-0900-000000000000}"/>
  </hyperlinks>
  <pageMargins left="0.75" right="0.31" top="0.5" bottom="1" header="0.5" footer="0.5"/>
  <pageSetup orientation="portrait" r:id="rId1"/>
  <headerFooter alignWithMargins="0">
    <oddFooter xml:space="preserve">&amp;L&amp;8Auto-Generated&amp;C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4" id="{A91C0C98-E506-4009-8E3B-AC65AB432E8A}">
            <xm:f>Introduction!$J$20="ON"</xm:f>
            <x14:dxf>
              <numFmt numFmtId="10" formatCode="&quot;$&quot;#,##0_);[Red]\(&quot;$&quot;#,##0\)"/>
            </x14:dxf>
          </x14:cfRule>
          <xm:sqref>G22:K27</xm:sqref>
        </x14:conditionalFormatting>
        <x14:conditionalFormatting xmlns:xm="http://schemas.microsoft.com/office/excel/2006/main">
          <x14:cfRule type="expression" priority="2" id="{2D88F961-39ED-46A0-9CFE-81B54153311C}">
            <xm:f>Introduction!$J$20="ON"</xm:f>
            <x14:dxf>
              <numFmt numFmtId="10" formatCode="&quot;$&quot;#,##0_);[Red]\(&quot;$&quot;#,##0\)"/>
            </x14:dxf>
          </x14:cfRule>
          <xm:sqref>J34:K39</xm:sqref>
        </x14:conditionalFormatting>
        <x14:conditionalFormatting xmlns:xm="http://schemas.microsoft.com/office/excel/2006/main">
          <x14:cfRule type="expression" priority="1" id="{DC9808B4-1D7B-442F-8004-DAE29BCED783}">
            <xm:f>Introduction!$J$20="ON"</xm:f>
            <x14:dxf>
              <numFmt numFmtId="10" formatCode="&quot;$&quot;#,##0_);[Red]\(&quot;$&quot;#,##0\)"/>
            </x14:dxf>
          </x14:cfRule>
          <xm:sqref>G106:K111 J118:K123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dimension ref="A1:DB123"/>
  <sheetViews>
    <sheetView showGridLines="0" showRowColHeaders="0" showZeros="0" showOutlineSymbols="0" zoomScale="120" zoomScaleNormal="120" workbookViewId="0">
      <selection activeCell="I6" sqref="I6"/>
    </sheetView>
  </sheetViews>
  <sheetFormatPr defaultRowHeight="12.75"/>
  <cols>
    <col min="1" max="1" width="6.140625" style="111" customWidth="1"/>
    <col min="2" max="2" width="9.140625" style="111"/>
    <col min="3" max="3" width="30.28515625" style="111" customWidth="1"/>
    <col min="4" max="4" width="2.140625" style="111" customWidth="1"/>
    <col min="5" max="5" width="4.85546875" style="111" customWidth="1"/>
    <col min="6" max="6" width="3.5703125" style="111" customWidth="1"/>
    <col min="7" max="7" width="9.42578125" style="111" customWidth="1"/>
    <col min="8" max="8" width="7.140625" style="111" customWidth="1"/>
    <col min="9" max="9" width="16.5703125" style="111" customWidth="1"/>
    <col min="10" max="10" width="10.140625" style="111" customWidth="1"/>
    <col min="11" max="11" width="9.140625" style="111"/>
    <col min="12" max="12" width="16.5703125" style="111" customWidth="1"/>
    <col min="13" max="256" width="9.140625" style="111"/>
    <col min="257" max="257" width="6.140625" style="111" customWidth="1"/>
    <col min="258" max="258" width="9.140625" style="111"/>
    <col min="259" max="259" width="30" style="111" customWidth="1"/>
    <col min="260" max="260" width="2.140625" style="111" customWidth="1"/>
    <col min="261" max="261" width="4.85546875" style="111" customWidth="1"/>
    <col min="262" max="262" width="3.5703125" style="111" customWidth="1"/>
    <col min="263" max="263" width="9.140625" style="111"/>
    <col min="264" max="264" width="4.85546875" style="111" customWidth="1"/>
    <col min="265" max="265" width="14" style="111" customWidth="1"/>
    <col min="266" max="266" width="10.140625" style="111" customWidth="1"/>
    <col min="267" max="267" width="9.140625" style="111"/>
    <col min="268" max="268" width="16.5703125" style="111" customWidth="1"/>
    <col min="269" max="512" width="9.140625" style="111"/>
    <col min="513" max="513" width="6.140625" style="111" customWidth="1"/>
    <col min="514" max="514" width="9.140625" style="111"/>
    <col min="515" max="515" width="30" style="111" customWidth="1"/>
    <col min="516" max="516" width="2.140625" style="111" customWidth="1"/>
    <col min="517" max="517" width="4.85546875" style="111" customWidth="1"/>
    <col min="518" max="518" width="3.5703125" style="111" customWidth="1"/>
    <col min="519" max="519" width="9.140625" style="111"/>
    <col min="520" max="520" width="4.85546875" style="111" customWidth="1"/>
    <col min="521" max="521" width="14" style="111" customWidth="1"/>
    <col min="522" max="522" width="10.140625" style="111" customWidth="1"/>
    <col min="523" max="523" width="9.140625" style="111"/>
    <col min="524" max="524" width="16.5703125" style="111" customWidth="1"/>
    <col min="525" max="768" width="9.140625" style="111"/>
    <col min="769" max="769" width="6.140625" style="111" customWidth="1"/>
    <col min="770" max="770" width="9.140625" style="111"/>
    <col min="771" max="771" width="30" style="111" customWidth="1"/>
    <col min="772" max="772" width="2.140625" style="111" customWidth="1"/>
    <col min="773" max="773" width="4.85546875" style="111" customWidth="1"/>
    <col min="774" max="774" width="3.5703125" style="111" customWidth="1"/>
    <col min="775" max="775" width="9.140625" style="111"/>
    <col min="776" max="776" width="4.85546875" style="111" customWidth="1"/>
    <col min="777" max="777" width="14" style="111" customWidth="1"/>
    <col min="778" max="778" width="10.140625" style="111" customWidth="1"/>
    <col min="779" max="779" width="9.140625" style="111"/>
    <col min="780" max="780" width="16.5703125" style="111" customWidth="1"/>
    <col min="781" max="1024" width="9.140625" style="111"/>
    <col min="1025" max="1025" width="6.140625" style="111" customWidth="1"/>
    <col min="1026" max="1026" width="9.140625" style="111"/>
    <col min="1027" max="1027" width="30" style="111" customWidth="1"/>
    <col min="1028" max="1028" width="2.140625" style="111" customWidth="1"/>
    <col min="1029" max="1029" width="4.85546875" style="111" customWidth="1"/>
    <col min="1030" max="1030" width="3.5703125" style="111" customWidth="1"/>
    <col min="1031" max="1031" width="9.140625" style="111"/>
    <col min="1032" max="1032" width="4.85546875" style="111" customWidth="1"/>
    <col min="1033" max="1033" width="14" style="111" customWidth="1"/>
    <col min="1034" max="1034" width="10.140625" style="111" customWidth="1"/>
    <col min="1035" max="1035" width="9.140625" style="111"/>
    <col min="1036" max="1036" width="16.5703125" style="111" customWidth="1"/>
    <col min="1037" max="1280" width="9.140625" style="111"/>
    <col min="1281" max="1281" width="6.140625" style="111" customWidth="1"/>
    <col min="1282" max="1282" width="9.140625" style="111"/>
    <col min="1283" max="1283" width="30" style="111" customWidth="1"/>
    <col min="1284" max="1284" width="2.140625" style="111" customWidth="1"/>
    <col min="1285" max="1285" width="4.85546875" style="111" customWidth="1"/>
    <col min="1286" max="1286" width="3.5703125" style="111" customWidth="1"/>
    <col min="1287" max="1287" width="9.140625" style="111"/>
    <col min="1288" max="1288" width="4.85546875" style="111" customWidth="1"/>
    <col min="1289" max="1289" width="14" style="111" customWidth="1"/>
    <col min="1290" max="1290" width="10.140625" style="111" customWidth="1"/>
    <col min="1291" max="1291" width="9.140625" style="111"/>
    <col min="1292" max="1292" width="16.5703125" style="111" customWidth="1"/>
    <col min="1293" max="1536" width="9.140625" style="111"/>
    <col min="1537" max="1537" width="6.140625" style="111" customWidth="1"/>
    <col min="1538" max="1538" width="9.140625" style="111"/>
    <col min="1539" max="1539" width="30" style="111" customWidth="1"/>
    <col min="1540" max="1540" width="2.140625" style="111" customWidth="1"/>
    <col min="1541" max="1541" width="4.85546875" style="111" customWidth="1"/>
    <col min="1542" max="1542" width="3.5703125" style="111" customWidth="1"/>
    <col min="1543" max="1543" width="9.140625" style="111"/>
    <col min="1544" max="1544" width="4.85546875" style="111" customWidth="1"/>
    <col min="1545" max="1545" width="14" style="111" customWidth="1"/>
    <col min="1546" max="1546" width="10.140625" style="111" customWidth="1"/>
    <col min="1547" max="1547" width="9.140625" style="111"/>
    <col min="1548" max="1548" width="16.5703125" style="111" customWidth="1"/>
    <col min="1549" max="1792" width="9.140625" style="111"/>
    <col min="1793" max="1793" width="6.140625" style="111" customWidth="1"/>
    <col min="1794" max="1794" width="9.140625" style="111"/>
    <col min="1795" max="1795" width="30" style="111" customWidth="1"/>
    <col min="1796" max="1796" width="2.140625" style="111" customWidth="1"/>
    <col min="1797" max="1797" width="4.85546875" style="111" customWidth="1"/>
    <col min="1798" max="1798" width="3.5703125" style="111" customWidth="1"/>
    <col min="1799" max="1799" width="9.140625" style="111"/>
    <col min="1800" max="1800" width="4.85546875" style="111" customWidth="1"/>
    <col min="1801" max="1801" width="14" style="111" customWidth="1"/>
    <col min="1802" max="1802" width="10.140625" style="111" customWidth="1"/>
    <col min="1803" max="1803" width="9.140625" style="111"/>
    <col min="1804" max="1804" width="16.5703125" style="111" customWidth="1"/>
    <col min="1805" max="2048" width="9.140625" style="111"/>
    <col min="2049" max="2049" width="6.140625" style="111" customWidth="1"/>
    <col min="2050" max="2050" width="9.140625" style="111"/>
    <col min="2051" max="2051" width="30" style="111" customWidth="1"/>
    <col min="2052" max="2052" width="2.140625" style="111" customWidth="1"/>
    <col min="2053" max="2053" width="4.85546875" style="111" customWidth="1"/>
    <col min="2054" max="2054" width="3.5703125" style="111" customWidth="1"/>
    <col min="2055" max="2055" width="9.140625" style="111"/>
    <col min="2056" max="2056" width="4.85546875" style="111" customWidth="1"/>
    <col min="2057" max="2057" width="14" style="111" customWidth="1"/>
    <col min="2058" max="2058" width="10.140625" style="111" customWidth="1"/>
    <col min="2059" max="2059" width="9.140625" style="111"/>
    <col min="2060" max="2060" width="16.5703125" style="111" customWidth="1"/>
    <col min="2061" max="2304" width="9.140625" style="111"/>
    <col min="2305" max="2305" width="6.140625" style="111" customWidth="1"/>
    <col min="2306" max="2306" width="9.140625" style="111"/>
    <col min="2307" max="2307" width="30" style="111" customWidth="1"/>
    <col min="2308" max="2308" width="2.140625" style="111" customWidth="1"/>
    <col min="2309" max="2309" width="4.85546875" style="111" customWidth="1"/>
    <col min="2310" max="2310" width="3.5703125" style="111" customWidth="1"/>
    <col min="2311" max="2311" width="9.140625" style="111"/>
    <col min="2312" max="2312" width="4.85546875" style="111" customWidth="1"/>
    <col min="2313" max="2313" width="14" style="111" customWidth="1"/>
    <col min="2314" max="2314" width="10.140625" style="111" customWidth="1"/>
    <col min="2315" max="2315" width="9.140625" style="111"/>
    <col min="2316" max="2316" width="16.5703125" style="111" customWidth="1"/>
    <col min="2317" max="2560" width="9.140625" style="111"/>
    <col min="2561" max="2561" width="6.140625" style="111" customWidth="1"/>
    <col min="2562" max="2562" width="9.140625" style="111"/>
    <col min="2563" max="2563" width="30" style="111" customWidth="1"/>
    <col min="2564" max="2564" width="2.140625" style="111" customWidth="1"/>
    <col min="2565" max="2565" width="4.85546875" style="111" customWidth="1"/>
    <col min="2566" max="2566" width="3.5703125" style="111" customWidth="1"/>
    <col min="2567" max="2567" width="9.140625" style="111"/>
    <col min="2568" max="2568" width="4.85546875" style="111" customWidth="1"/>
    <col min="2569" max="2569" width="14" style="111" customWidth="1"/>
    <col min="2570" max="2570" width="10.140625" style="111" customWidth="1"/>
    <col min="2571" max="2571" width="9.140625" style="111"/>
    <col min="2572" max="2572" width="16.5703125" style="111" customWidth="1"/>
    <col min="2573" max="2816" width="9.140625" style="111"/>
    <col min="2817" max="2817" width="6.140625" style="111" customWidth="1"/>
    <col min="2818" max="2818" width="9.140625" style="111"/>
    <col min="2819" max="2819" width="30" style="111" customWidth="1"/>
    <col min="2820" max="2820" width="2.140625" style="111" customWidth="1"/>
    <col min="2821" max="2821" width="4.85546875" style="111" customWidth="1"/>
    <col min="2822" max="2822" width="3.5703125" style="111" customWidth="1"/>
    <col min="2823" max="2823" width="9.140625" style="111"/>
    <col min="2824" max="2824" width="4.85546875" style="111" customWidth="1"/>
    <col min="2825" max="2825" width="14" style="111" customWidth="1"/>
    <col min="2826" max="2826" width="10.140625" style="111" customWidth="1"/>
    <col min="2827" max="2827" width="9.140625" style="111"/>
    <col min="2828" max="2828" width="16.5703125" style="111" customWidth="1"/>
    <col min="2829" max="3072" width="9.140625" style="111"/>
    <col min="3073" max="3073" width="6.140625" style="111" customWidth="1"/>
    <col min="3074" max="3074" width="9.140625" style="111"/>
    <col min="3075" max="3075" width="30" style="111" customWidth="1"/>
    <col min="3076" max="3076" width="2.140625" style="111" customWidth="1"/>
    <col min="3077" max="3077" width="4.85546875" style="111" customWidth="1"/>
    <col min="3078" max="3078" width="3.5703125" style="111" customWidth="1"/>
    <col min="3079" max="3079" width="9.140625" style="111"/>
    <col min="3080" max="3080" width="4.85546875" style="111" customWidth="1"/>
    <col min="3081" max="3081" width="14" style="111" customWidth="1"/>
    <col min="3082" max="3082" width="10.140625" style="111" customWidth="1"/>
    <col min="3083" max="3083" width="9.140625" style="111"/>
    <col min="3084" max="3084" width="16.5703125" style="111" customWidth="1"/>
    <col min="3085" max="3328" width="9.140625" style="111"/>
    <col min="3329" max="3329" width="6.140625" style="111" customWidth="1"/>
    <col min="3330" max="3330" width="9.140625" style="111"/>
    <col min="3331" max="3331" width="30" style="111" customWidth="1"/>
    <col min="3332" max="3332" width="2.140625" style="111" customWidth="1"/>
    <col min="3333" max="3333" width="4.85546875" style="111" customWidth="1"/>
    <col min="3334" max="3334" width="3.5703125" style="111" customWidth="1"/>
    <col min="3335" max="3335" width="9.140625" style="111"/>
    <col min="3336" max="3336" width="4.85546875" style="111" customWidth="1"/>
    <col min="3337" max="3337" width="14" style="111" customWidth="1"/>
    <col min="3338" max="3338" width="10.140625" style="111" customWidth="1"/>
    <col min="3339" max="3339" width="9.140625" style="111"/>
    <col min="3340" max="3340" width="16.5703125" style="111" customWidth="1"/>
    <col min="3341" max="3584" width="9.140625" style="111"/>
    <col min="3585" max="3585" width="6.140625" style="111" customWidth="1"/>
    <col min="3586" max="3586" width="9.140625" style="111"/>
    <col min="3587" max="3587" width="30" style="111" customWidth="1"/>
    <col min="3588" max="3588" width="2.140625" style="111" customWidth="1"/>
    <col min="3589" max="3589" width="4.85546875" style="111" customWidth="1"/>
    <col min="3590" max="3590" width="3.5703125" style="111" customWidth="1"/>
    <col min="3591" max="3591" width="9.140625" style="111"/>
    <col min="3592" max="3592" width="4.85546875" style="111" customWidth="1"/>
    <col min="3593" max="3593" width="14" style="111" customWidth="1"/>
    <col min="3594" max="3594" width="10.140625" style="111" customWidth="1"/>
    <col min="3595" max="3595" width="9.140625" style="111"/>
    <col min="3596" max="3596" width="16.5703125" style="111" customWidth="1"/>
    <col min="3597" max="3840" width="9.140625" style="111"/>
    <col min="3841" max="3841" width="6.140625" style="111" customWidth="1"/>
    <col min="3842" max="3842" width="9.140625" style="111"/>
    <col min="3843" max="3843" width="30" style="111" customWidth="1"/>
    <col min="3844" max="3844" width="2.140625" style="111" customWidth="1"/>
    <col min="3845" max="3845" width="4.85546875" style="111" customWidth="1"/>
    <col min="3846" max="3846" width="3.5703125" style="111" customWidth="1"/>
    <col min="3847" max="3847" width="9.140625" style="111"/>
    <col min="3848" max="3848" width="4.85546875" style="111" customWidth="1"/>
    <col min="3849" max="3849" width="14" style="111" customWidth="1"/>
    <col min="3850" max="3850" width="10.140625" style="111" customWidth="1"/>
    <col min="3851" max="3851" width="9.140625" style="111"/>
    <col min="3852" max="3852" width="16.5703125" style="111" customWidth="1"/>
    <col min="3853" max="4096" width="9.140625" style="111"/>
    <col min="4097" max="4097" width="6.140625" style="111" customWidth="1"/>
    <col min="4098" max="4098" width="9.140625" style="111"/>
    <col min="4099" max="4099" width="30" style="111" customWidth="1"/>
    <col min="4100" max="4100" width="2.140625" style="111" customWidth="1"/>
    <col min="4101" max="4101" width="4.85546875" style="111" customWidth="1"/>
    <col min="4102" max="4102" width="3.5703125" style="111" customWidth="1"/>
    <col min="4103" max="4103" width="9.140625" style="111"/>
    <col min="4104" max="4104" width="4.85546875" style="111" customWidth="1"/>
    <col min="4105" max="4105" width="14" style="111" customWidth="1"/>
    <col min="4106" max="4106" width="10.140625" style="111" customWidth="1"/>
    <col min="4107" max="4107" width="9.140625" style="111"/>
    <col min="4108" max="4108" width="16.5703125" style="111" customWidth="1"/>
    <col min="4109" max="4352" width="9.140625" style="111"/>
    <col min="4353" max="4353" width="6.140625" style="111" customWidth="1"/>
    <col min="4354" max="4354" width="9.140625" style="111"/>
    <col min="4355" max="4355" width="30" style="111" customWidth="1"/>
    <col min="4356" max="4356" width="2.140625" style="111" customWidth="1"/>
    <col min="4357" max="4357" width="4.85546875" style="111" customWidth="1"/>
    <col min="4358" max="4358" width="3.5703125" style="111" customWidth="1"/>
    <col min="4359" max="4359" width="9.140625" style="111"/>
    <col min="4360" max="4360" width="4.85546875" style="111" customWidth="1"/>
    <col min="4361" max="4361" width="14" style="111" customWidth="1"/>
    <col min="4362" max="4362" width="10.140625" style="111" customWidth="1"/>
    <col min="4363" max="4363" width="9.140625" style="111"/>
    <col min="4364" max="4364" width="16.5703125" style="111" customWidth="1"/>
    <col min="4365" max="4608" width="9.140625" style="111"/>
    <col min="4609" max="4609" width="6.140625" style="111" customWidth="1"/>
    <col min="4610" max="4610" width="9.140625" style="111"/>
    <col min="4611" max="4611" width="30" style="111" customWidth="1"/>
    <col min="4612" max="4612" width="2.140625" style="111" customWidth="1"/>
    <col min="4613" max="4613" width="4.85546875" style="111" customWidth="1"/>
    <col min="4614" max="4614" width="3.5703125" style="111" customWidth="1"/>
    <col min="4615" max="4615" width="9.140625" style="111"/>
    <col min="4616" max="4616" width="4.85546875" style="111" customWidth="1"/>
    <col min="4617" max="4617" width="14" style="111" customWidth="1"/>
    <col min="4618" max="4618" width="10.140625" style="111" customWidth="1"/>
    <col min="4619" max="4619" width="9.140625" style="111"/>
    <col min="4620" max="4620" width="16.5703125" style="111" customWidth="1"/>
    <col min="4621" max="4864" width="9.140625" style="111"/>
    <col min="4865" max="4865" width="6.140625" style="111" customWidth="1"/>
    <col min="4866" max="4866" width="9.140625" style="111"/>
    <col min="4867" max="4867" width="30" style="111" customWidth="1"/>
    <col min="4868" max="4868" width="2.140625" style="111" customWidth="1"/>
    <col min="4869" max="4869" width="4.85546875" style="111" customWidth="1"/>
    <col min="4870" max="4870" width="3.5703125" style="111" customWidth="1"/>
    <col min="4871" max="4871" width="9.140625" style="111"/>
    <col min="4872" max="4872" width="4.85546875" style="111" customWidth="1"/>
    <col min="4873" max="4873" width="14" style="111" customWidth="1"/>
    <col min="4874" max="4874" width="10.140625" style="111" customWidth="1"/>
    <col min="4875" max="4875" width="9.140625" style="111"/>
    <col min="4876" max="4876" width="16.5703125" style="111" customWidth="1"/>
    <col min="4877" max="5120" width="9.140625" style="111"/>
    <col min="5121" max="5121" width="6.140625" style="111" customWidth="1"/>
    <col min="5122" max="5122" width="9.140625" style="111"/>
    <col min="5123" max="5123" width="30" style="111" customWidth="1"/>
    <col min="5124" max="5124" width="2.140625" style="111" customWidth="1"/>
    <col min="5125" max="5125" width="4.85546875" style="111" customWidth="1"/>
    <col min="5126" max="5126" width="3.5703125" style="111" customWidth="1"/>
    <col min="5127" max="5127" width="9.140625" style="111"/>
    <col min="5128" max="5128" width="4.85546875" style="111" customWidth="1"/>
    <col min="5129" max="5129" width="14" style="111" customWidth="1"/>
    <col min="5130" max="5130" width="10.140625" style="111" customWidth="1"/>
    <col min="5131" max="5131" width="9.140625" style="111"/>
    <col min="5132" max="5132" width="16.5703125" style="111" customWidth="1"/>
    <col min="5133" max="5376" width="9.140625" style="111"/>
    <col min="5377" max="5377" width="6.140625" style="111" customWidth="1"/>
    <col min="5378" max="5378" width="9.140625" style="111"/>
    <col min="5379" max="5379" width="30" style="111" customWidth="1"/>
    <col min="5380" max="5380" width="2.140625" style="111" customWidth="1"/>
    <col min="5381" max="5381" width="4.85546875" style="111" customWidth="1"/>
    <col min="5382" max="5382" width="3.5703125" style="111" customWidth="1"/>
    <col min="5383" max="5383" width="9.140625" style="111"/>
    <col min="5384" max="5384" width="4.85546875" style="111" customWidth="1"/>
    <col min="5385" max="5385" width="14" style="111" customWidth="1"/>
    <col min="5386" max="5386" width="10.140625" style="111" customWidth="1"/>
    <col min="5387" max="5387" width="9.140625" style="111"/>
    <col min="5388" max="5388" width="16.5703125" style="111" customWidth="1"/>
    <col min="5389" max="5632" width="9.140625" style="111"/>
    <col min="5633" max="5633" width="6.140625" style="111" customWidth="1"/>
    <col min="5634" max="5634" width="9.140625" style="111"/>
    <col min="5635" max="5635" width="30" style="111" customWidth="1"/>
    <col min="5636" max="5636" width="2.140625" style="111" customWidth="1"/>
    <col min="5637" max="5637" width="4.85546875" style="111" customWidth="1"/>
    <col min="5638" max="5638" width="3.5703125" style="111" customWidth="1"/>
    <col min="5639" max="5639" width="9.140625" style="111"/>
    <col min="5640" max="5640" width="4.85546875" style="111" customWidth="1"/>
    <col min="5641" max="5641" width="14" style="111" customWidth="1"/>
    <col min="5642" max="5642" width="10.140625" style="111" customWidth="1"/>
    <col min="5643" max="5643" width="9.140625" style="111"/>
    <col min="5644" max="5644" width="16.5703125" style="111" customWidth="1"/>
    <col min="5645" max="5888" width="9.140625" style="111"/>
    <col min="5889" max="5889" width="6.140625" style="111" customWidth="1"/>
    <col min="5890" max="5890" width="9.140625" style="111"/>
    <col min="5891" max="5891" width="30" style="111" customWidth="1"/>
    <col min="5892" max="5892" width="2.140625" style="111" customWidth="1"/>
    <col min="5893" max="5893" width="4.85546875" style="111" customWidth="1"/>
    <col min="5894" max="5894" width="3.5703125" style="111" customWidth="1"/>
    <col min="5895" max="5895" width="9.140625" style="111"/>
    <col min="5896" max="5896" width="4.85546875" style="111" customWidth="1"/>
    <col min="5897" max="5897" width="14" style="111" customWidth="1"/>
    <col min="5898" max="5898" width="10.140625" style="111" customWidth="1"/>
    <col min="5899" max="5899" width="9.140625" style="111"/>
    <col min="5900" max="5900" width="16.5703125" style="111" customWidth="1"/>
    <col min="5901" max="6144" width="9.140625" style="111"/>
    <col min="6145" max="6145" width="6.140625" style="111" customWidth="1"/>
    <col min="6146" max="6146" width="9.140625" style="111"/>
    <col min="6147" max="6147" width="30" style="111" customWidth="1"/>
    <col min="6148" max="6148" width="2.140625" style="111" customWidth="1"/>
    <col min="6149" max="6149" width="4.85546875" style="111" customWidth="1"/>
    <col min="6150" max="6150" width="3.5703125" style="111" customWidth="1"/>
    <col min="6151" max="6151" width="9.140625" style="111"/>
    <col min="6152" max="6152" width="4.85546875" style="111" customWidth="1"/>
    <col min="6153" max="6153" width="14" style="111" customWidth="1"/>
    <col min="6154" max="6154" width="10.140625" style="111" customWidth="1"/>
    <col min="6155" max="6155" width="9.140625" style="111"/>
    <col min="6156" max="6156" width="16.5703125" style="111" customWidth="1"/>
    <col min="6157" max="6400" width="9.140625" style="111"/>
    <col min="6401" max="6401" width="6.140625" style="111" customWidth="1"/>
    <col min="6402" max="6402" width="9.140625" style="111"/>
    <col min="6403" max="6403" width="30" style="111" customWidth="1"/>
    <col min="6404" max="6404" width="2.140625" style="111" customWidth="1"/>
    <col min="6405" max="6405" width="4.85546875" style="111" customWidth="1"/>
    <col min="6406" max="6406" width="3.5703125" style="111" customWidth="1"/>
    <col min="6407" max="6407" width="9.140625" style="111"/>
    <col min="6408" max="6408" width="4.85546875" style="111" customWidth="1"/>
    <col min="6409" max="6409" width="14" style="111" customWidth="1"/>
    <col min="6410" max="6410" width="10.140625" style="111" customWidth="1"/>
    <col min="6411" max="6411" width="9.140625" style="111"/>
    <col min="6412" max="6412" width="16.5703125" style="111" customWidth="1"/>
    <col min="6413" max="6656" width="9.140625" style="111"/>
    <col min="6657" max="6657" width="6.140625" style="111" customWidth="1"/>
    <col min="6658" max="6658" width="9.140625" style="111"/>
    <col min="6659" max="6659" width="30" style="111" customWidth="1"/>
    <col min="6660" max="6660" width="2.140625" style="111" customWidth="1"/>
    <col min="6661" max="6661" width="4.85546875" style="111" customWidth="1"/>
    <col min="6662" max="6662" width="3.5703125" style="111" customWidth="1"/>
    <col min="6663" max="6663" width="9.140625" style="111"/>
    <col min="6664" max="6664" width="4.85546875" style="111" customWidth="1"/>
    <col min="6665" max="6665" width="14" style="111" customWidth="1"/>
    <col min="6666" max="6666" width="10.140625" style="111" customWidth="1"/>
    <col min="6667" max="6667" width="9.140625" style="111"/>
    <col min="6668" max="6668" width="16.5703125" style="111" customWidth="1"/>
    <col min="6669" max="6912" width="9.140625" style="111"/>
    <col min="6913" max="6913" width="6.140625" style="111" customWidth="1"/>
    <col min="6914" max="6914" width="9.140625" style="111"/>
    <col min="6915" max="6915" width="30" style="111" customWidth="1"/>
    <col min="6916" max="6916" width="2.140625" style="111" customWidth="1"/>
    <col min="6917" max="6917" width="4.85546875" style="111" customWidth="1"/>
    <col min="6918" max="6918" width="3.5703125" style="111" customWidth="1"/>
    <col min="6919" max="6919" width="9.140625" style="111"/>
    <col min="6920" max="6920" width="4.85546875" style="111" customWidth="1"/>
    <col min="6921" max="6921" width="14" style="111" customWidth="1"/>
    <col min="6922" max="6922" width="10.140625" style="111" customWidth="1"/>
    <col min="6923" max="6923" width="9.140625" style="111"/>
    <col min="6924" max="6924" width="16.5703125" style="111" customWidth="1"/>
    <col min="6925" max="7168" width="9.140625" style="111"/>
    <col min="7169" max="7169" width="6.140625" style="111" customWidth="1"/>
    <col min="7170" max="7170" width="9.140625" style="111"/>
    <col min="7171" max="7171" width="30" style="111" customWidth="1"/>
    <col min="7172" max="7172" width="2.140625" style="111" customWidth="1"/>
    <col min="7173" max="7173" width="4.85546875" style="111" customWidth="1"/>
    <col min="7174" max="7174" width="3.5703125" style="111" customWidth="1"/>
    <col min="7175" max="7175" width="9.140625" style="111"/>
    <col min="7176" max="7176" width="4.85546875" style="111" customWidth="1"/>
    <col min="7177" max="7177" width="14" style="111" customWidth="1"/>
    <col min="7178" max="7178" width="10.140625" style="111" customWidth="1"/>
    <col min="7179" max="7179" width="9.140625" style="111"/>
    <col min="7180" max="7180" width="16.5703125" style="111" customWidth="1"/>
    <col min="7181" max="7424" width="9.140625" style="111"/>
    <col min="7425" max="7425" width="6.140625" style="111" customWidth="1"/>
    <col min="7426" max="7426" width="9.140625" style="111"/>
    <col min="7427" max="7427" width="30" style="111" customWidth="1"/>
    <col min="7428" max="7428" width="2.140625" style="111" customWidth="1"/>
    <col min="7429" max="7429" width="4.85546875" style="111" customWidth="1"/>
    <col min="7430" max="7430" width="3.5703125" style="111" customWidth="1"/>
    <col min="7431" max="7431" width="9.140625" style="111"/>
    <col min="7432" max="7432" width="4.85546875" style="111" customWidth="1"/>
    <col min="7433" max="7433" width="14" style="111" customWidth="1"/>
    <col min="7434" max="7434" width="10.140625" style="111" customWidth="1"/>
    <col min="7435" max="7435" width="9.140625" style="111"/>
    <col min="7436" max="7436" width="16.5703125" style="111" customWidth="1"/>
    <col min="7437" max="7680" width="9.140625" style="111"/>
    <col min="7681" max="7681" width="6.140625" style="111" customWidth="1"/>
    <col min="7682" max="7682" width="9.140625" style="111"/>
    <col min="7683" max="7683" width="30" style="111" customWidth="1"/>
    <col min="7684" max="7684" width="2.140625" style="111" customWidth="1"/>
    <col min="7685" max="7685" width="4.85546875" style="111" customWidth="1"/>
    <col min="7686" max="7686" width="3.5703125" style="111" customWidth="1"/>
    <col min="7687" max="7687" width="9.140625" style="111"/>
    <col min="7688" max="7688" width="4.85546875" style="111" customWidth="1"/>
    <col min="7689" max="7689" width="14" style="111" customWidth="1"/>
    <col min="7690" max="7690" width="10.140625" style="111" customWidth="1"/>
    <col min="7691" max="7691" width="9.140625" style="111"/>
    <col min="7692" max="7692" width="16.5703125" style="111" customWidth="1"/>
    <col min="7693" max="7936" width="9.140625" style="111"/>
    <col min="7937" max="7937" width="6.140625" style="111" customWidth="1"/>
    <col min="7938" max="7938" width="9.140625" style="111"/>
    <col min="7939" max="7939" width="30" style="111" customWidth="1"/>
    <col min="7940" max="7940" width="2.140625" style="111" customWidth="1"/>
    <col min="7941" max="7941" width="4.85546875" style="111" customWidth="1"/>
    <col min="7942" max="7942" width="3.5703125" style="111" customWidth="1"/>
    <col min="7943" max="7943" width="9.140625" style="111"/>
    <col min="7944" max="7944" width="4.85546875" style="111" customWidth="1"/>
    <col min="7945" max="7945" width="14" style="111" customWidth="1"/>
    <col min="7946" max="7946" width="10.140625" style="111" customWidth="1"/>
    <col min="7947" max="7947" width="9.140625" style="111"/>
    <col min="7948" max="7948" width="16.5703125" style="111" customWidth="1"/>
    <col min="7949" max="8192" width="9.140625" style="111"/>
    <col min="8193" max="8193" width="6.140625" style="111" customWidth="1"/>
    <col min="8194" max="8194" width="9.140625" style="111"/>
    <col min="8195" max="8195" width="30" style="111" customWidth="1"/>
    <col min="8196" max="8196" width="2.140625" style="111" customWidth="1"/>
    <col min="8197" max="8197" width="4.85546875" style="111" customWidth="1"/>
    <col min="8198" max="8198" width="3.5703125" style="111" customWidth="1"/>
    <col min="8199" max="8199" width="9.140625" style="111"/>
    <col min="8200" max="8200" width="4.85546875" style="111" customWidth="1"/>
    <col min="8201" max="8201" width="14" style="111" customWidth="1"/>
    <col min="8202" max="8202" width="10.140625" style="111" customWidth="1"/>
    <col min="8203" max="8203" width="9.140625" style="111"/>
    <col min="8204" max="8204" width="16.5703125" style="111" customWidth="1"/>
    <col min="8205" max="8448" width="9.140625" style="111"/>
    <col min="8449" max="8449" width="6.140625" style="111" customWidth="1"/>
    <col min="8450" max="8450" width="9.140625" style="111"/>
    <col min="8451" max="8451" width="30" style="111" customWidth="1"/>
    <col min="8452" max="8452" width="2.140625" style="111" customWidth="1"/>
    <col min="8453" max="8453" width="4.85546875" style="111" customWidth="1"/>
    <col min="8454" max="8454" width="3.5703125" style="111" customWidth="1"/>
    <col min="8455" max="8455" width="9.140625" style="111"/>
    <col min="8456" max="8456" width="4.85546875" style="111" customWidth="1"/>
    <col min="8457" max="8457" width="14" style="111" customWidth="1"/>
    <col min="8458" max="8458" width="10.140625" style="111" customWidth="1"/>
    <col min="8459" max="8459" width="9.140625" style="111"/>
    <col min="8460" max="8460" width="16.5703125" style="111" customWidth="1"/>
    <col min="8461" max="8704" width="9.140625" style="111"/>
    <col min="8705" max="8705" width="6.140625" style="111" customWidth="1"/>
    <col min="8706" max="8706" width="9.140625" style="111"/>
    <col min="8707" max="8707" width="30" style="111" customWidth="1"/>
    <col min="8708" max="8708" width="2.140625" style="111" customWidth="1"/>
    <col min="8709" max="8709" width="4.85546875" style="111" customWidth="1"/>
    <col min="8710" max="8710" width="3.5703125" style="111" customWidth="1"/>
    <col min="8711" max="8711" width="9.140625" style="111"/>
    <col min="8712" max="8712" width="4.85546875" style="111" customWidth="1"/>
    <col min="8713" max="8713" width="14" style="111" customWidth="1"/>
    <col min="8714" max="8714" width="10.140625" style="111" customWidth="1"/>
    <col min="8715" max="8715" width="9.140625" style="111"/>
    <col min="8716" max="8716" width="16.5703125" style="111" customWidth="1"/>
    <col min="8717" max="8960" width="9.140625" style="111"/>
    <col min="8961" max="8961" width="6.140625" style="111" customWidth="1"/>
    <col min="8962" max="8962" width="9.140625" style="111"/>
    <col min="8963" max="8963" width="30" style="111" customWidth="1"/>
    <col min="8964" max="8964" width="2.140625" style="111" customWidth="1"/>
    <col min="8965" max="8965" width="4.85546875" style="111" customWidth="1"/>
    <col min="8966" max="8966" width="3.5703125" style="111" customWidth="1"/>
    <col min="8967" max="8967" width="9.140625" style="111"/>
    <col min="8968" max="8968" width="4.85546875" style="111" customWidth="1"/>
    <col min="8969" max="8969" width="14" style="111" customWidth="1"/>
    <col min="8970" max="8970" width="10.140625" style="111" customWidth="1"/>
    <col min="8971" max="8971" width="9.140625" style="111"/>
    <col min="8972" max="8972" width="16.5703125" style="111" customWidth="1"/>
    <col min="8973" max="9216" width="9.140625" style="111"/>
    <col min="9217" max="9217" width="6.140625" style="111" customWidth="1"/>
    <col min="9218" max="9218" width="9.140625" style="111"/>
    <col min="9219" max="9219" width="30" style="111" customWidth="1"/>
    <col min="9220" max="9220" width="2.140625" style="111" customWidth="1"/>
    <col min="9221" max="9221" width="4.85546875" style="111" customWidth="1"/>
    <col min="9222" max="9222" width="3.5703125" style="111" customWidth="1"/>
    <col min="9223" max="9223" width="9.140625" style="111"/>
    <col min="9224" max="9224" width="4.85546875" style="111" customWidth="1"/>
    <col min="9225" max="9225" width="14" style="111" customWidth="1"/>
    <col min="9226" max="9226" width="10.140625" style="111" customWidth="1"/>
    <col min="9227" max="9227" width="9.140625" style="111"/>
    <col min="9228" max="9228" width="16.5703125" style="111" customWidth="1"/>
    <col min="9229" max="9472" width="9.140625" style="111"/>
    <col min="9473" max="9473" width="6.140625" style="111" customWidth="1"/>
    <col min="9474" max="9474" width="9.140625" style="111"/>
    <col min="9475" max="9475" width="30" style="111" customWidth="1"/>
    <col min="9476" max="9476" width="2.140625" style="111" customWidth="1"/>
    <col min="9477" max="9477" width="4.85546875" style="111" customWidth="1"/>
    <col min="9478" max="9478" width="3.5703125" style="111" customWidth="1"/>
    <col min="9479" max="9479" width="9.140625" style="111"/>
    <col min="9480" max="9480" width="4.85546875" style="111" customWidth="1"/>
    <col min="9481" max="9481" width="14" style="111" customWidth="1"/>
    <col min="9482" max="9482" width="10.140625" style="111" customWidth="1"/>
    <col min="9483" max="9483" width="9.140625" style="111"/>
    <col min="9484" max="9484" width="16.5703125" style="111" customWidth="1"/>
    <col min="9485" max="9728" width="9.140625" style="111"/>
    <col min="9729" max="9729" width="6.140625" style="111" customWidth="1"/>
    <col min="9730" max="9730" width="9.140625" style="111"/>
    <col min="9731" max="9731" width="30" style="111" customWidth="1"/>
    <col min="9732" max="9732" width="2.140625" style="111" customWidth="1"/>
    <col min="9733" max="9733" width="4.85546875" style="111" customWidth="1"/>
    <col min="9734" max="9734" width="3.5703125" style="111" customWidth="1"/>
    <col min="9735" max="9735" width="9.140625" style="111"/>
    <col min="9736" max="9736" width="4.85546875" style="111" customWidth="1"/>
    <col min="9737" max="9737" width="14" style="111" customWidth="1"/>
    <col min="9738" max="9738" width="10.140625" style="111" customWidth="1"/>
    <col min="9739" max="9739" width="9.140625" style="111"/>
    <col min="9740" max="9740" width="16.5703125" style="111" customWidth="1"/>
    <col min="9741" max="9984" width="9.140625" style="111"/>
    <col min="9985" max="9985" width="6.140625" style="111" customWidth="1"/>
    <col min="9986" max="9986" width="9.140625" style="111"/>
    <col min="9987" max="9987" width="30" style="111" customWidth="1"/>
    <col min="9988" max="9988" width="2.140625" style="111" customWidth="1"/>
    <col min="9989" max="9989" width="4.85546875" style="111" customWidth="1"/>
    <col min="9990" max="9990" width="3.5703125" style="111" customWidth="1"/>
    <col min="9991" max="9991" width="9.140625" style="111"/>
    <col min="9992" max="9992" width="4.85546875" style="111" customWidth="1"/>
    <col min="9993" max="9993" width="14" style="111" customWidth="1"/>
    <col min="9994" max="9994" width="10.140625" style="111" customWidth="1"/>
    <col min="9995" max="9995" width="9.140625" style="111"/>
    <col min="9996" max="9996" width="16.5703125" style="111" customWidth="1"/>
    <col min="9997" max="10240" width="9.140625" style="111"/>
    <col min="10241" max="10241" width="6.140625" style="111" customWidth="1"/>
    <col min="10242" max="10242" width="9.140625" style="111"/>
    <col min="10243" max="10243" width="30" style="111" customWidth="1"/>
    <col min="10244" max="10244" width="2.140625" style="111" customWidth="1"/>
    <col min="10245" max="10245" width="4.85546875" style="111" customWidth="1"/>
    <col min="10246" max="10246" width="3.5703125" style="111" customWidth="1"/>
    <col min="10247" max="10247" width="9.140625" style="111"/>
    <col min="10248" max="10248" width="4.85546875" style="111" customWidth="1"/>
    <col min="10249" max="10249" width="14" style="111" customWidth="1"/>
    <col min="10250" max="10250" width="10.140625" style="111" customWidth="1"/>
    <col min="10251" max="10251" width="9.140625" style="111"/>
    <col min="10252" max="10252" width="16.5703125" style="111" customWidth="1"/>
    <col min="10253" max="10496" width="9.140625" style="111"/>
    <col min="10497" max="10497" width="6.140625" style="111" customWidth="1"/>
    <col min="10498" max="10498" width="9.140625" style="111"/>
    <col min="10499" max="10499" width="30" style="111" customWidth="1"/>
    <col min="10500" max="10500" width="2.140625" style="111" customWidth="1"/>
    <col min="10501" max="10501" width="4.85546875" style="111" customWidth="1"/>
    <col min="10502" max="10502" width="3.5703125" style="111" customWidth="1"/>
    <col min="10503" max="10503" width="9.140625" style="111"/>
    <col min="10504" max="10504" width="4.85546875" style="111" customWidth="1"/>
    <col min="10505" max="10505" width="14" style="111" customWidth="1"/>
    <col min="10506" max="10506" width="10.140625" style="111" customWidth="1"/>
    <col min="10507" max="10507" width="9.140625" style="111"/>
    <col min="10508" max="10508" width="16.5703125" style="111" customWidth="1"/>
    <col min="10509" max="10752" width="9.140625" style="111"/>
    <col min="10753" max="10753" width="6.140625" style="111" customWidth="1"/>
    <col min="10754" max="10754" width="9.140625" style="111"/>
    <col min="10755" max="10755" width="30" style="111" customWidth="1"/>
    <col min="10756" max="10756" width="2.140625" style="111" customWidth="1"/>
    <col min="10757" max="10757" width="4.85546875" style="111" customWidth="1"/>
    <col min="10758" max="10758" width="3.5703125" style="111" customWidth="1"/>
    <col min="10759" max="10759" width="9.140625" style="111"/>
    <col min="10760" max="10760" width="4.85546875" style="111" customWidth="1"/>
    <col min="10761" max="10761" width="14" style="111" customWidth="1"/>
    <col min="10762" max="10762" width="10.140625" style="111" customWidth="1"/>
    <col min="10763" max="10763" width="9.140625" style="111"/>
    <col min="10764" max="10764" width="16.5703125" style="111" customWidth="1"/>
    <col min="10765" max="11008" width="9.140625" style="111"/>
    <col min="11009" max="11009" width="6.140625" style="111" customWidth="1"/>
    <col min="11010" max="11010" width="9.140625" style="111"/>
    <col min="11011" max="11011" width="30" style="111" customWidth="1"/>
    <col min="11012" max="11012" width="2.140625" style="111" customWidth="1"/>
    <col min="11013" max="11013" width="4.85546875" style="111" customWidth="1"/>
    <col min="11014" max="11014" width="3.5703125" style="111" customWidth="1"/>
    <col min="11015" max="11015" width="9.140625" style="111"/>
    <col min="11016" max="11016" width="4.85546875" style="111" customWidth="1"/>
    <col min="11017" max="11017" width="14" style="111" customWidth="1"/>
    <col min="11018" max="11018" width="10.140625" style="111" customWidth="1"/>
    <col min="11019" max="11019" width="9.140625" style="111"/>
    <col min="11020" max="11020" width="16.5703125" style="111" customWidth="1"/>
    <col min="11021" max="11264" width="9.140625" style="111"/>
    <col min="11265" max="11265" width="6.140625" style="111" customWidth="1"/>
    <col min="11266" max="11266" width="9.140625" style="111"/>
    <col min="11267" max="11267" width="30" style="111" customWidth="1"/>
    <col min="11268" max="11268" width="2.140625" style="111" customWidth="1"/>
    <col min="11269" max="11269" width="4.85546875" style="111" customWidth="1"/>
    <col min="11270" max="11270" width="3.5703125" style="111" customWidth="1"/>
    <col min="11271" max="11271" width="9.140625" style="111"/>
    <col min="11272" max="11272" width="4.85546875" style="111" customWidth="1"/>
    <col min="11273" max="11273" width="14" style="111" customWidth="1"/>
    <col min="11274" max="11274" width="10.140625" style="111" customWidth="1"/>
    <col min="11275" max="11275" width="9.140625" style="111"/>
    <col min="11276" max="11276" width="16.5703125" style="111" customWidth="1"/>
    <col min="11277" max="11520" width="9.140625" style="111"/>
    <col min="11521" max="11521" width="6.140625" style="111" customWidth="1"/>
    <col min="11522" max="11522" width="9.140625" style="111"/>
    <col min="11523" max="11523" width="30" style="111" customWidth="1"/>
    <col min="11524" max="11524" width="2.140625" style="111" customWidth="1"/>
    <col min="11525" max="11525" width="4.85546875" style="111" customWidth="1"/>
    <col min="11526" max="11526" width="3.5703125" style="111" customWidth="1"/>
    <col min="11527" max="11527" width="9.140625" style="111"/>
    <col min="11528" max="11528" width="4.85546875" style="111" customWidth="1"/>
    <col min="11529" max="11529" width="14" style="111" customWidth="1"/>
    <col min="11530" max="11530" width="10.140625" style="111" customWidth="1"/>
    <col min="11531" max="11531" width="9.140625" style="111"/>
    <col min="11532" max="11532" width="16.5703125" style="111" customWidth="1"/>
    <col min="11533" max="11776" width="9.140625" style="111"/>
    <col min="11777" max="11777" width="6.140625" style="111" customWidth="1"/>
    <col min="11778" max="11778" width="9.140625" style="111"/>
    <col min="11779" max="11779" width="30" style="111" customWidth="1"/>
    <col min="11780" max="11780" width="2.140625" style="111" customWidth="1"/>
    <col min="11781" max="11781" width="4.85546875" style="111" customWidth="1"/>
    <col min="11782" max="11782" width="3.5703125" style="111" customWidth="1"/>
    <col min="11783" max="11783" width="9.140625" style="111"/>
    <col min="11784" max="11784" width="4.85546875" style="111" customWidth="1"/>
    <col min="11785" max="11785" width="14" style="111" customWidth="1"/>
    <col min="11786" max="11786" width="10.140625" style="111" customWidth="1"/>
    <col min="11787" max="11787" width="9.140625" style="111"/>
    <col min="11788" max="11788" width="16.5703125" style="111" customWidth="1"/>
    <col min="11789" max="12032" width="9.140625" style="111"/>
    <col min="12033" max="12033" width="6.140625" style="111" customWidth="1"/>
    <col min="12034" max="12034" width="9.140625" style="111"/>
    <col min="12035" max="12035" width="30" style="111" customWidth="1"/>
    <col min="12036" max="12036" width="2.140625" style="111" customWidth="1"/>
    <col min="12037" max="12037" width="4.85546875" style="111" customWidth="1"/>
    <col min="12038" max="12038" width="3.5703125" style="111" customWidth="1"/>
    <col min="12039" max="12039" width="9.140625" style="111"/>
    <col min="12040" max="12040" width="4.85546875" style="111" customWidth="1"/>
    <col min="12041" max="12041" width="14" style="111" customWidth="1"/>
    <col min="12042" max="12042" width="10.140625" style="111" customWidth="1"/>
    <col min="12043" max="12043" width="9.140625" style="111"/>
    <col min="12044" max="12044" width="16.5703125" style="111" customWidth="1"/>
    <col min="12045" max="12288" width="9.140625" style="111"/>
    <col min="12289" max="12289" width="6.140625" style="111" customWidth="1"/>
    <col min="12290" max="12290" width="9.140625" style="111"/>
    <col min="12291" max="12291" width="30" style="111" customWidth="1"/>
    <col min="12292" max="12292" width="2.140625" style="111" customWidth="1"/>
    <col min="12293" max="12293" width="4.85546875" style="111" customWidth="1"/>
    <col min="12294" max="12294" width="3.5703125" style="111" customWidth="1"/>
    <col min="12295" max="12295" width="9.140625" style="111"/>
    <col min="12296" max="12296" width="4.85546875" style="111" customWidth="1"/>
    <col min="12297" max="12297" width="14" style="111" customWidth="1"/>
    <col min="12298" max="12298" width="10.140625" style="111" customWidth="1"/>
    <col min="12299" max="12299" width="9.140625" style="111"/>
    <col min="12300" max="12300" width="16.5703125" style="111" customWidth="1"/>
    <col min="12301" max="12544" width="9.140625" style="111"/>
    <col min="12545" max="12545" width="6.140625" style="111" customWidth="1"/>
    <col min="12546" max="12546" width="9.140625" style="111"/>
    <col min="12547" max="12547" width="30" style="111" customWidth="1"/>
    <col min="12548" max="12548" width="2.140625" style="111" customWidth="1"/>
    <col min="12549" max="12549" width="4.85546875" style="111" customWidth="1"/>
    <col min="12550" max="12550" width="3.5703125" style="111" customWidth="1"/>
    <col min="12551" max="12551" width="9.140625" style="111"/>
    <col min="12552" max="12552" width="4.85546875" style="111" customWidth="1"/>
    <col min="12553" max="12553" width="14" style="111" customWidth="1"/>
    <col min="12554" max="12554" width="10.140625" style="111" customWidth="1"/>
    <col min="12555" max="12555" width="9.140625" style="111"/>
    <col min="12556" max="12556" width="16.5703125" style="111" customWidth="1"/>
    <col min="12557" max="12800" width="9.140625" style="111"/>
    <col min="12801" max="12801" width="6.140625" style="111" customWidth="1"/>
    <col min="12802" max="12802" width="9.140625" style="111"/>
    <col min="12803" max="12803" width="30" style="111" customWidth="1"/>
    <col min="12804" max="12804" width="2.140625" style="111" customWidth="1"/>
    <col min="12805" max="12805" width="4.85546875" style="111" customWidth="1"/>
    <col min="12806" max="12806" width="3.5703125" style="111" customWidth="1"/>
    <col min="12807" max="12807" width="9.140625" style="111"/>
    <col min="12808" max="12808" width="4.85546875" style="111" customWidth="1"/>
    <col min="12809" max="12809" width="14" style="111" customWidth="1"/>
    <col min="12810" max="12810" width="10.140625" style="111" customWidth="1"/>
    <col min="12811" max="12811" width="9.140625" style="111"/>
    <col min="12812" max="12812" width="16.5703125" style="111" customWidth="1"/>
    <col min="12813" max="13056" width="9.140625" style="111"/>
    <col min="13057" max="13057" width="6.140625" style="111" customWidth="1"/>
    <col min="13058" max="13058" width="9.140625" style="111"/>
    <col min="13059" max="13059" width="30" style="111" customWidth="1"/>
    <col min="13060" max="13060" width="2.140625" style="111" customWidth="1"/>
    <col min="13061" max="13061" width="4.85546875" style="111" customWidth="1"/>
    <col min="13062" max="13062" width="3.5703125" style="111" customWidth="1"/>
    <col min="13063" max="13063" width="9.140625" style="111"/>
    <col min="13064" max="13064" width="4.85546875" style="111" customWidth="1"/>
    <col min="13065" max="13065" width="14" style="111" customWidth="1"/>
    <col min="13066" max="13066" width="10.140625" style="111" customWidth="1"/>
    <col min="13067" max="13067" width="9.140625" style="111"/>
    <col min="13068" max="13068" width="16.5703125" style="111" customWidth="1"/>
    <col min="13069" max="13312" width="9.140625" style="111"/>
    <col min="13313" max="13313" width="6.140625" style="111" customWidth="1"/>
    <col min="13314" max="13314" width="9.140625" style="111"/>
    <col min="13315" max="13315" width="30" style="111" customWidth="1"/>
    <col min="13316" max="13316" width="2.140625" style="111" customWidth="1"/>
    <col min="13317" max="13317" width="4.85546875" style="111" customWidth="1"/>
    <col min="13318" max="13318" width="3.5703125" style="111" customWidth="1"/>
    <col min="13319" max="13319" width="9.140625" style="111"/>
    <col min="13320" max="13320" width="4.85546875" style="111" customWidth="1"/>
    <col min="13321" max="13321" width="14" style="111" customWidth="1"/>
    <col min="13322" max="13322" width="10.140625" style="111" customWidth="1"/>
    <col min="13323" max="13323" width="9.140625" style="111"/>
    <col min="13324" max="13324" width="16.5703125" style="111" customWidth="1"/>
    <col min="13325" max="13568" width="9.140625" style="111"/>
    <col min="13569" max="13569" width="6.140625" style="111" customWidth="1"/>
    <col min="13570" max="13570" width="9.140625" style="111"/>
    <col min="13571" max="13571" width="30" style="111" customWidth="1"/>
    <col min="13572" max="13572" width="2.140625" style="111" customWidth="1"/>
    <col min="13573" max="13573" width="4.85546875" style="111" customWidth="1"/>
    <col min="13574" max="13574" width="3.5703125" style="111" customWidth="1"/>
    <col min="13575" max="13575" width="9.140625" style="111"/>
    <col min="13576" max="13576" width="4.85546875" style="111" customWidth="1"/>
    <col min="13577" max="13577" width="14" style="111" customWidth="1"/>
    <col min="13578" max="13578" width="10.140625" style="111" customWidth="1"/>
    <col min="13579" max="13579" width="9.140625" style="111"/>
    <col min="13580" max="13580" width="16.5703125" style="111" customWidth="1"/>
    <col min="13581" max="13824" width="9.140625" style="111"/>
    <col min="13825" max="13825" width="6.140625" style="111" customWidth="1"/>
    <col min="13826" max="13826" width="9.140625" style="111"/>
    <col min="13827" max="13827" width="30" style="111" customWidth="1"/>
    <col min="13828" max="13828" width="2.140625" style="111" customWidth="1"/>
    <col min="13829" max="13829" width="4.85546875" style="111" customWidth="1"/>
    <col min="13830" max="13830" width="3.5703125" style="111" customWidth="1"/>
    <col min="13831" max="13831" width="9.140625" style="111"/>
    <col min="13832" max="13832" width="4.85546875" style="111" customWidth="1"/>
    <col min="13833" max="13833" width="14" style="111" customWidth="1"/>
    <col min="13834" max="13834" width="10.140625" style="111" customWidth="1"/>
    <col min="13835" max="13835" width="9.140625" style="111"/>
    <col min="13836" max="13836" width="16.5703125" style="111" customWidth="1"/>
    <col min="13837" max="14080" width="9.140625" style="111"/>
    <col min="14081" max="14081" width="6.140625" style="111" customWidth="1"/>
    <col min="14082" max="14082" width="9.140625" style="111"/>
    <col min="14083" max="14083" width="30" style="111" customWidth="1"/>
    <col min="14084" max="14084" width="2.140625" style="111" customWidth="1"/>
    <col min="14085" max="14085" width="4.85546875" style="111" customWidth="1"/>
    <col min="14086" max="14086" width="3.5703125" style="111" customWidth="1"/>
    <col min="14087" max="14087" width="9.140625" style="111"/>
    <col min="14088" max="14088" width="4.85546875" style="111" customWidth="1"/>
    <col min="14089" max="14089" width="14" style="111" customWidth="1"/>
    <col min="14090" max="14090" width="10.140625" style="111" customWidth="1"/>
    <col min="14091" max="14091" width="9.140625" style="111"/>
    <col min="14092" max="14092" width="16.5703125" style="111" customWidth="1"/>
    <col min="14093" max="14336" width="9.140625" style="111"/>
    <col min="14337" max="14337" width="6.140625" style="111" customWidth="1"/>
    <col min="14338" max="14338" width="9.140625" style="111"/>
    <col min="14339" max="14339" width="30" style="111" customWidth="1"/>
    <col min="14340" max="14340" width="2.140625" style="111" customWidth="1"/>
    <col min="14341" max="14341" width="4.85546875" style="111" customWidth="1"/>
    <col min="14342" max="14342" width="3.5703125" style="111" customWidth="1"/>
    <col min="14343" max="14343" width="9.140625" style="111"/>
    <col min="14344" max="14344" width="4.85546875" style="111" customWidth="1"/>
    <col min="14345" max="14345" width="14" style="111" customWidth="1"/>
    <col min="14346" max="14346" width="10.140625" style="111" customWidth="1"/>
    <col min="14347" max="14347" width="9.140625" style="111"/>
    <col min="14348" max="14348" width="16.5703125" style="111" customWidth="1"/>
    <col min="14349" max="14592" width="9.140625" style="111"/>
    <col min="14593" max="14593" width="6.140625" style="111" customWidth="1"/>
    <col min="14594" max="14594" width="9.140625" style="111"/>
    <col min="14595" max="14595" width="30" style="111" customWidth="1"/>
    <col min="14596" max="14596" width="2.140625" style="111" customWidth="1"/>
    <col min="14597" max="14597" width="4.85546875" style="111" customWidth="1"/>
    <col min="14598" max="14598" width="3.5703125" style="111" customWidth="1"/>
    <col min="14599" max="14599" width="9.140625" style="111"/>
    <col min="14600" max="14600" width="4.85546875" style="111" customWidth="1"/>
    <col min="14601" max="14601" width="14" style="111" customWidth="1"/>
    <col min="14602" max="14602" width="10.140625" style="111" customWidth="1"/>
    <col min="14603" max="14603" width="9.140625" style="111"/>
    <col min="14604" max="14604" width="16.5703125" style="111" customWidth="1"/>
    <col min="14605" max="14848" width="9.140625" style="111"/>
    <col min="14849" max="14849" width="6.140625" style="111" customWidth="1"/>
    <col min="14850" max="14850" width="9.140625" style="111"/>
    <col min="14851" max="14851" width="30" style="111" customWidth="1"/>
    <col min="14852" max="14852" width="2.140625" style="111" customWidth="1"/>
    <col min="14853" max="14853" width="4.85546875" style="111" customWidth="1"/>
    <col min="14854" max="14854" width="3.5703125" style="111" customWidth="1"/>
    <col min="14855" max="14855" width="9.140625" style="111"/>
    <col min="14856" max="14856" width="4.85546875" style="111" customWidth="1"/>
    <col min="14857" max="14857" width="14" style="111" customWidth="1"/>
    <col min="14858" max="14858" width="10.140625" style="111" customWidth="1"/>
    <col min="14859" max="14859" width="9.140625" style="111"/>
    <col min="14860" max="14860" width="16.5703125" style="111" customWidth="1"/>
    <col min="14861" max="15104" width="9.140625" style="111"/>
    <col min="15105" max="15105" width="6.140625" style="111" customWidth="1"/>
    <col min="15106" max="15106" width="9.140625" style="111"/>
    <col min="15107" max="15107" width="30" style="111" customWidth="1"/>
    <col min="15108" max="15108" width="2.140625" style="111" customWidth="1"/>
    <col min="15109" max="15109" width="4.85546875" style="111" customWidth="1"/>
    <col min="15110" max="15110" width="3.5703125" style="111" customWidth="1"/>
    <col min="15111" max="15111" width="9.140625" style="111"/>
    <col min="15112" max="15112" width="4.85546875" style="111" customWidth="1"/>
    <col min="15113" max="15113" width="14" style="111" customWidth="1"/>
    <col min="15114" max="15114" width="10.140625" style="111" customWidth="1"/>
    <col min="15115" max="15115" width="9.140625" style="111"/>
    <col min="15116" max="15116" width="16.5703125" style="111" customWidth="1"/>
    <col min="15117" max="15360" width="9.140625" style="111"/>
    <col min="15361" max="15361" width="6.140625" style="111" customWidth="1"/>
    <col min="15362" max="15362" width="9.140625" style="111"/>
    <col min="15363" max="15363" width="30" style="111" customWidth="1"/>
    <col min="15364" max="15364" width="2.140625" style="111" customWidth="1"/>
    <col min="15365" max="15365" width="4.85546875" style="111" customWidth="1"/>
    <col min="15366" max="15366" width="3.5703125" style="111" customWidth="1"/>
    <col min="15367" max="15367" width="9.140625" style="111"/>
    <col min="15368" max="15368" width="4.85546875" style="111" customWidth="1"/>
    <col min="15369" max="15369" width="14" style="111" customWidth="1"/>
    <col min="15370" max="15370" width="10.140625" style="111" customWidth="1"/>
    <col min="15371" max="15371" width="9.140625" style="111"/>
    <col min="15372" max="15372" width="16.5703125" style="111" customWidth="1"/>
    <col min="15373" max="15616" width="9.140625" style="111"/>
    <col min="15617" max="15617" width="6.140625" style="111" customWidth="1"/>
    <col min="15618" max="15618" width="9.140625" style="111"/>
    <col min="15619" max="15619" width="30" style="111" customWidth="1"/>
    <col min="15620" max="15620" width="2.140625" style="111" customWidth="1"/>
    <col min="15621" max="15621" width="4.85546875" style="111" customWidth="1"/>
    <col min="15622" max="15622" width="3.5703125" style="111" customWidth="1"/>
    <col min="15623" max="15623" width="9.140625" style="111"/>
    <col min="15624" max="15624" width="4.85546875" style="111" customWidth="1"/>
    <col min="15625" max="15625" width="14" style="111" customWidth="1"/>
    <col min="15626" max="15626" width="10.140625" style="111" customWidth="1"/>
    <col min="15627" max="15627" width="9.140625" style="111"/>
    <col min="15628" max="15628" width="16.5703125" style="111" customWidth="1"/>
    <col min="15629" max="15872" width="9.140625" style="111"/>
    <col min="15873" max="15873" width="6.140625" style="111" customWidth="1"/>
    <col min="15874" max="15874" width="9.140625" style="111"/>
    <col min="15875" max="15875" width="30" style="111" customWidth="1"/>
    <col min="15876" max="15876" width="2.140625" style="111" customWidth="1"/>
    <col min="15877" max="15877" width="4.85546875" style="111" customWidth="1"/>
    <col min="15878" max="15878" width="3.5703125" style="111" customWidth="1"/>
    <col min="15879" max="15879" width="9.140625" style="111"/>
    <col min="15880" max="15880" width="4.85546875" style="111" customWidth="1"/>
    <col min="15881" max="15881" width="14" style="111" customWidth="1"/>
    <col min="15882" max="15882" width="10.140625" style="111" customWidth="1"/>
    <col min="15883" max="15883" width="9.140625" style="111"/>
    <col min="15884" max="15884" width="16.5703125" style="111" customWidth="1"/>
    <col min="15885" max="16128" width="9.140625" style="111"/>
    <col min="16129" max="16129" width="6.140625" style="111" customWidth="1"/>
    <col min="16130" max="16130" width="9.140625" style="111"/>
    <col min="16131" max="16131" width="30" style="111" customWidth="1"/>
    <col min="16132" max="16132" width="2.140625" style="111" customWidth="1"/>
    <col min="16133" max="16133" width="4.85546875" style="111" customWidth="1"/>
    <col min="16134" max="16134" width="3.5703125" style="111" customWidth="1"/>
    <col min="16135" max="16135" width="9.140625" style="111"/>
    <col min="16136" max="16136" width="4.85546875" style="111" customWidth="1"/>
    <col min="16137" max="16137" width="14" style="111" customWidth="1"/>
    <col min="16138" max="16138" width="10.140625" style="111" customWidth="1"/>
    <col min="16139" max="16139" width="9.140625" style="111"/>
    <col min="16140" max="16140" width="16.5703125" style="111" customWidth="1"/>
    <col min="16141" max="16384" width="9.140625" style="111"/>
  </cols>
  <sheetData>
    <row r="1" spans="1:106" ht="18.75" customHeight="1">
      <c r="A1" s="156"/>
      <c r="B1" s="105"/>
      <c r="C1" s="106" t="s">
        <v>1027</v>
      </c>
      <c r="D1" s="105"/>
      <c r="E1" s="105"/>
      <c r="F1" s="105"/>
      <c r="G1" s="105"/>
      <c r="H1" s="105"/>
      <c r="I1" s="105"/>
      <c r="J1" s="107"/>
      <c r="K1" s="108"/>
      <c r="L1" s="498"/>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0"/>
      <c r="AM1" s="110"/>
      <c r="AN1" s="110"/>
      <c r="AO1" s="110"/>
      <c r="AP1" s="110"/>
      <c r="AQ1" s="110"/>
      <c r="AR1" s="110"/>
      <c r="AS1" s="110"/>
      <c r="AT1" s="110"/>
      <c r="AU1" s="110"/>
      <c r="AV1" s="110"/>
      <c r="AW1" s="110"/>
      <c r="AX1" s="110"/>
      <c r="AY1" s="110"/>
      <c r="AZ1" s="110"/>
      <c r="BA1" s="110"/>
      <c r="BB1" s="110"/>
      <c r="BC1" s="110"/>
      <c r="BD1" s="110"/>
      <c r="BE1" s="110"/>
      <c r="BF1" s="110"/>
      <c r="BG1" s="110"/>
      <c r="BH1" s="110"/>
      <c r="BI1" s="110"/>
      <c r="BJ1" s="110"/>
      <c r="BK1" s="110"/>
      <c r="BL1" s="110"/>
      <c r="BM1" s="110"/>
      <c r="BN1" s="110"/>
      <c r="BO1" s="110"/>
      <c r="BP1" s="110"/>
      <c r="BQ1" s="110"/>
      <c r="BR1" s="110"/>
      <c r="BS1" s="110"/>
      <c r="BT1" s="110"/>
      <c r="BU1" s="110"/>
      <c r="BV1" s="110"/>
      <c r="BW1" s="110"/>
      <c r="BX1" s="110"/>
      <c r="BY1" s="110"/>
      <c r="BZ1" s="110"/>
      <c r="CA1" s="110"/>
      <c r="CB1" s="110"/>
      <c r="CC1" s="110"/>
      <c r="CD1" s="110"/>
      <c r="CE1" s="110"/>
      <c r="CF1" s="110"/>
      <c r="CG1" s="110"/>
      <c r="CH1" s="110"/>
      <c r="CI1" s="110"/>
      <c r="CJ1" s="110"/>
      <c r="CK1" s="110"/>
      <c r="CL1" s="110"/>
      <c r="CM1" s="110"/>
      <c r="CN1" s="110"/>
      <c r="CO1" s="110"/>
      <c r="CP1" s="110"/>
      <c r="CQ1" s="110"/>
      <c r="CR1" s="110"/>
      <c r="CS1" s="110"/>
      <c r="CT1" s="110"/>
      <c r="CU1" s="110"/>
      <c r="CV1" s="110"/>
      <c r="CW1" s="110"/>
      <c r="CX1" s="110"/>
      <c r="CY1" s="110"/>
      <c r="CZ1" s="110"/>
      <c r="DA1" s="110"/>
      <c r="DB1" s="110"/>
    </row>
    <row r="2" spans="1:106" ht="15">
      <c r="A2" s="112"/>
      <c r="B2" s="113"/>
      <c r="C2" s="114">
        <f ca="1">TODAY()</f>
        <v>44580</v>
      </c>
      <c r="D2" s="113"/>
      <c r="E2" s="113"/>
      <c r="F2" s="113"/>
      <c r="G2" s="113"/>
      <c r="H2" s="113"/>
      <c r="I2" s="113"/>
      <c r="J2" s="113"/>
      <c r="K2" s="113"/>
      <c r="L2" s="498"/>
      <c r="M2" s="109"/>
      <c r="N2" s="109"/>
      <c r="O2" s="109"/>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0"/>
      <c r="CQ2" s="110"/>
      <c r="CR2" s="110"/>
      <c r="CS2" s="110"/>
      <c r="CT2" s="110"/>
      <c r="CU2" s="110"/>
      <c r="CV2" s="110"/>
      <c r="CW2" s="110"/>
      <c r="CX2" s="110"/>
      <c r="CY2" s="110"/>
      <c r="CZ2" s="110"/>
      <c r="DA2" s="110"/>
      <c r="DB2" s="110"/>
    </row>
    <row r="3" spans="1:106">
      <c r="A3" s="115"/>
      <c r="B3" s="113"/>
      <c r="C3" s="116">
        <f ca="1">TODAY()</f>
        <v>44580</v>
      </c>
      <c r="D3" s="113"/>
      <c r="E3" s="113"/>
      <c r="F3" s="113"/>
      <c r="G3" s="113"/>
      <c r="H3" s="113"/>
      <c r="I3" s="116"/>
      <c r="J3" s="113"/>
      <c r="K3" s="113"/>
      <c r="L3" s="498"/>
      <c r="M3" s="109"/>
      <c r="N3" s="109"/>
      <c r="O3" s="109"/>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row>
    <row r="4" spans="1:106" ht="12.75" customHeight="1">
      <c r="A4" s="115"/>
      <c r="B4" s="113"/>
      <c r="C4" s="113"/>
      <c r="D4" s="113"/>
      <c r="E4" s="113"/>
      <c r="F4" s="113"/>
      <c r="G4" s="113"/>
      <c r="H4" s="113"/>
      <c r="I4" s="116"/>
      <c r="J4" s="113"/>
      <c r="K4" s="473" t="s">
        <v>31</v>
      </c>
      <c r="L4" s="498"/>
      <c r="M4" s="109"/>
      <c r="N4" s="109"/>
      <c r="O4" s="109"/>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row>
    <row r="5" spans="1:106" ht="9" customHeight="1" thickBot="1">
      <c r="A5" s="117"/>
      <c r="B5" s="118"/>
      <c r="C5" s="118"/>
      <c r="D5" s="118"/>
      <c r="E5" s="117"/>
      <c r="F5" s="118"/>
      <c r="G5" s="118"/>
      <c r="H5" s="118"/>
      <c r="I5" s="118"/>
      <c r="J5" s="119"/>
      <c r="K5" s="473"/>
      <c r="L5" s="120"/>
      <c r="M5" s="107"/>
      <c r="N5" s="107"/>
      <c r="O5" s="107"/>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row>
    <row r="6" spans="1:106" ht="19.5" customHeight="1" thickTop="1" thickBot="1">
      <c r="A6" s="117"/>
      <c r="B6" s="118"/>
      <c r="C6" s="118"/>
      <c r="D6" s="118"/>
      <c r="E6" s="117"/>
      <c r="F6" s="118"/>
      <c r="G6" s="118"/>
      <c r="H6" s="118"/>
      <c r="I6" s="121"/>
      <c r="J6" s="119"/>
      <c r="K6" s="473"/>
      <c r="L6" s="498"/>
      <c r="M6" s="107"/>
      <c r="N6" s="107"/>
      <c r="O6" s="107"/>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c r="CR6" s="110"/>
      <c r="CS6" s="110"/>
      <c r="CT6" s="110"/>
      <c r="CU6" s="110"/>
      <c r="CV6" s="110"/>
      <c r="CW6" s="110"/>
      <c r="CX6" s="110"/>
      <c r="CY6" s="110"/>
      <c r="CZ6" s="110"/>
      <c r="DA6" s="110"/>
      <c r="DB6" s="110"/>
    </row>
    <row r="7" spans="1:106" ht="11.1" customHeight="1" thickTop="1">
      <c r="A7" s="499"/>
      <c r="B7" s="500"/>
      <c r="C7" s="500"/>
      <c r="D7" s="500"/>
      <c r="E7" s="501"/>
      <c r="F7" s="502"/>
      <c r="G7" s="502"/>
      <c r="H7" s="502"/>
      <c r="I7" s="502"/>
      <c r="J7" s="503"/>
      <c r="K7" s="122"/>
      <c r="L7" s="498"/>
      <c r="M7" s="107"/>
      <c r="N7" s="107"/>
      <c r="O7" s="107"/>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row>
    <row r="8" spans="1:106" ht="11.1" customHeight="1" thickBot="1">
      <c r="A8" s="504"/>
      <c r="B8" s="505"/>
      <c r="C8" s="505"/>
      <c r="D8" s="505"/>
      <c r="E8" s="502"/>
      <c r="F8" s="502"/>
      <c r="G8" s="502"/>
      <c r="H8" s="502"/>
      <c r="I8" s="502"/>
      <c r="J8" s="500"/>
      <c r="K8" s="123"/>
      <c r="L8" s="498"/>
      <c r="M8" s="107"/>
      <c r="N8" s="107"/>
      <c r="O8" s="107"/>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row>
    <row r="9" spans="1:106" ht="12.75" customHeight="1" thickTop="1">
      <c r="A9" s="144"/>
      <c r="B9" s="145"/>
      <c r="C9" s="145"/>
      <c r="D9" s="189"/>
      <c r="E9" s="145"/>
      <c r="F9" s="145"/>
      <c r="G9" s="146"/>
      <c r="H9" s="146"/>
      <c r="I9" s="506" t="e">
        <f>IF(J34&gt;J36,"ERROR:  The Federal share of outlays cannot exceed the total Federal funds authorized for this period.  Adjust your expenditure sheet so that the Federal share is:",IF(J24&lt;J26-'Instructions-DataEntry'!$C$103,"ERROR:  The Federal share exceeds the amount allowed.  You must decrease the federal share on your expenditure sheet.",""))</f>
        <v>#N/A</v>
      </c>
      <c r="J9" s="507"/>
      <c r="K9" s="508"/>
      <c r="L9" s="498"/>
      <c r="M9" s="109"/>
      <c r="N9" s="109"/>
      <c r="O9" s="109"/>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row>
    <row r="10" spans="1:106" ht="11.1" customHeight="1">
      <c r="A10" s="515"/>
      <c r="B10" s="517"/>
      <c r="C10" s="518"/>
      <c r="D10" s="518"/>
      <c r="E10" s="518"/>
      <c r="F10" s="518"/>
      <c r="G10" s="519"/>
      <c r="H10" s="516"/>
      <c r="I10" s="509"/>
      <c r="J10" s="510"/>
      <c r="K10" s="511"/>
      <c r="L10" s="109"/>
      <c r="M10" s="109"/>
      <c r="N10" s="109"/>
      <c r="O10" s="109"/>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row>
    <row r="11" spans="1:106" ht="11.1" customHeight="1">
      <c r="A11" s="516"/>
      <c r="B11" s="517"/>
      <c r="C11" s="518"/>
      <c r="D11" s="518"/>
      <c r="E11" s="518"/>
      <c r="F11" s="518"/>
      <c r="G11" s="519"/>
      <c r="H11" s="516"/>
      <c r="I11" s="509"/>
      <c r="J11" s="510"/>
      <c r="K11" s="511"/>
      <c r="L11" s="520" t="e">
        <f>IF(J38&lt;0,J36,"")</f>
        <v>#VALUE!</v>
      </c>
      <c r="M11" s="109"/>
      <c r="N11" s="109"/>
      <c r="O11" s="109"/>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row>
    <row r="12" spans="1:106" ht="11.1" customHeight="1" thickBot="1">
      <c r="A12" s="516"/>
      <c r="B12" s="517"/>
      <c r="C12" s="518"/>
      <c r="D12" s="518"/>
      <c r="E12" s="518"/>
      <c r="F12" s="518"/>
      <c r="G12" s="519"/>
      <c r="H12" s="516"/>
      <c r="I12" s="512"/>
      <c r="J12" s="513"/>
      <c r="K12" s="514"/>
      <c r="L12" s="521"/>
      <c r="M12" s="109"/>
      <c r="N12" s="109"/>
      <c r="O12" s="109"/>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c r="BU12" s="110"/>
      <c r="BV12" s="110"/>
      <c r="BW12" s="110"/>
      <c r="BX12" s="110"/>
      <c r="BY12" s="110"/>
      <c r="BZ12" s="110"/>
      <c r="CA12" s="110"/>
      <c r="CB12" s="110"/>
      <c r="CC12" s="110"/>
      <c r="CD12" s="110"/>
      <c r="CE12" s="110"/>
      <c r="CF12" s="110"/>
      <c r="CG12" s="110"/>
      <c r="CH12" s="110"/>
      <c r="CI12" s="110"/>
      <c r="CJ12" s="110"/>
      <c r="CK12" s="110"/>
      <c r="CL12" s="110"/>
      <c r="CM12" s="110"/>
      <c r="CN12" s="110"/>
      <c r="CO12" s="110"/>
      <c r="CP12" s="110"/>
      <c r="CQ12" s="110"/>
      <c r="CR12" s="110"/>
      <c r="CS12" s="110"/>
      <c r="CT12" s="110"/>
      <c r="CU12" s="110"/>
      <c r="CV12" s="110"/>
      <c r="CW12" s="110"/>
      <c r="CX12" s="110"/>
      <c r="CY12" s="110"/>
      <c r="CZ12" s="110"/>
      <c r="DA12" s="110"/>
      <c r="DB12" s="110"/>
    </row>
    <row r="13" spans="1:106" ht="13.5" thickTop="1">
      <c r="A13" s="522"/>
      <c r="B13" s="523"/>
      <c r="C13" s="523"/>
      <c r="D13" s="523"/>
      <c r="E13" s="524"/>
      <c r="F13" s="500"/>
      <c r="G13" s="500"/>
      <c r="H13" s="500"/>
      <c r="I13" s="525" t="e">
        <f>IF(I9="","No errors have been detected….yet!","")</f>
        <v>#N/A</v>
      </c>
      <c r="J13" s="525"/>
      <c r="K13" s="525"/>
      <c r="L13" s="526" t="e">
        <f>IF(J38&lt;0,"or less","")</f>
        <v>#VALUE!</v>
      </c>
      <c r="M13" s="109"/>
      <c r="N13" s="109"/>
      <c r="O13" s="109"/>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row>
    <row r="14" spans="1:106" ht="313.5" customHeight="1">
      <c r="A14" s="527"/>
      <c r="B14" s="528"/>
      <c r="C14" s="528"/>
      <c r="D14" s="528"/>
      <c r="E14" s="527"/>
      <c r="F14" s="528"/>
      <c r="G14" s="528"/>
      <c r="H14" s="528"/>
      <c r="I14" s="124"/>
      <c r="J14" s="124"/>
      <c r="K14" s="125"/>
      <c r="L14" s="526" t="str">
        <f>IF(G18&lt;0,"or less","")</f>
        <v/>
      </c>
      <c r="M14" s="109"/>
      <c r="N14" s="109"/>
      <c r="O14" s="109"/>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c r="BU14" s="110"/>
      <c r="BV14" s="110"/>
      <c r="BW14" s="110"/>
      <c r="BX14" s="110"/>
      <c r="BY14" s="110"/>
      <c r="BZ14" s="110"/>
      <c r="CA14" s="110"/>
      <c r="CB14" s="110"/>
      <c r="CC14" s="110"/>
      <c r="CD14" s="110"/>
      <c r="CE14" s="110"/>
      <c r="CF14" s="110"/>
      <c r="CG14" s="110"/>
      <c r="CH14" s="110"/>
      <c r="CI14" s="110"/>
      <c r="CJ14" s="110"/>
      <c r="CK14" s="110"/>
      <c r="CL14" s="110"/>
      <c r="CM14" s="110"/>
      <c r="CN14" s="110"/>
      <c r="CO14" s="110"/>
      <c r="CP14" s="110"/>
      <c r="CQ14" s="110"/>
      <c r="CR14" s="110"/>
      <c r="CS14" s="110"/>
      <c r="CT14" s="110"/>
      <c r="CU14" s="110"/>
      <c r="CV14" s="110"/>
      <c r="CW14" s="110"/>
      <c r="CX14" s="110"/>
      <c r="CY14" s="110"/>
      <c r="CZ14" s="110"/>
      <c r="DA14" s="110"/>
      <c r="DB14" s="110"/>
    </row>
    <row r="15" spans="1:106" ht="67.5" customHeight="1">
      <c r="A15" s="544"/>
      <c r="B15" s="518"/>
      <c r="C15" s="518"/>
      <c r="D15" s="518"/>
      <c r="E15" s="524"/>
      <c r="F15" s="516"/>
      <c r="G15" s="524"/>
      <c r="H15" s="500"/>
      <c r="I15" s="500"/>
      <c r="J15" s="545"/>
      <c r="K15" s="516"/>
      <c r="L15" s="109"/>
      <c r="M15" s="109"/>
      <c r="N15" s="109"/>
      <c r="O15" s="109"/>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10"/>
      <c r="CZ15" s="110"/>
      <c r="DA15" s="110"/>
      <c r="DB15" s="110"/>
    </row>
    <row r="16" spans="1:106" ht="20.25" customHeight="1">
      <c r="A16" s="126"/>
      <c r="B16" s="127"/>
      <c r="C16" s="147"/>
      <c r="D16" s="147"/>
      <c r="E16" s="148"/>
      <c r="F16" s="148"/>
      <c r="G16" s="546" t="s">
        <v>1028</v>
      </c>
      <c r="H16" s="546"/>
      <c r="I16" s="546"/>
      <c r="J16" s="547"/>
      <c r="K16" s="547"/>
      <c r="L16" s="109"/>
      <c r="M16" s="109"/>
      <c r="N16" s="109"/>
      <c r="O16" s="109"/>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c r="BU16" s="110"/>
      <c r="BV16" s="110"/>
      <c r="BW16" s="110"/>
      <c r="BX16" s="110"/>
      <c r="BY16" s="110"/>
      <c r="BZ16" s="110"/>
      <c r="CA16" s="110"/>
      <c r="CB16" s="110"/>
      <c r="CC16" s="110"/>
      <c r="CD16" s="110"/>
      <c r="CE16" s="110"/>
      <c r="CF16" s="110"/>
      <c r="CG16" s="110"/>
      <c r="CH16" s="110"/>
      <c r="CI16" s="110"/>
      <c r="CJ16" s="110"/>
      <c r="CK16" s="110"/>
      <c r="CL16" s="110"/>
      <c r="CM16" s="110"/>
      <c r="CN16" s="110"/>
      <c r="CO16" s="110"/>
      <c r="CP16" s="110"/>
      <c r="CQ16" s="110"/>
      <c r="CR16" s="110"/>
      <c r="CS16" s="110"/>
      <c r="CT16" s="110"/>
      <c r="CU16" s="110"/>
      <c r="CV16" s="110"/>
      <c r="CW16" s="110"/>
      <c r="CX16" s="110"/>
      <c r="CY16" s="110"/>
      <c r="CZ16" s="110"/>
      <c r="DA16" s="110"/>
      <c r="DB16" s="110"/>
    </row>
    <row r="17" spans="1:106" ht="10.5" customHeight="1">
      <c r="A17" s="128"/>
      <c r="B17" s="113"/>
      <c r="C17" s="150"/>
      <c r="D17" s="150"/>
      <c r="E17" s="548"/>
      <c r="F17" s="549"/>
      <c r="G17" s="550" t="e">
        <f>'Instructions-DataEntry'!E2</f>
        <v>#N/A</v>
      </c>
      <c r="H17" s="551"/>
      <c r="I17" s="551"/>
      <c r="J17" s="552"/>
      <c r="K17" s="552"/>
      <c r="L17" s="109"/>
      <c r="M17" s="109"/>
      <c r="N17" s="109"/>
      <c r="O17" s="109"/>
      <c r="P17" s="110"/>
      <c r="Q17" s="110"/>
      <c r="R17" s="110"/>
      <c r="S17" s="110"/>
      <c r="T17" s="110"/>
      <c r="U17" s="110"/>
      <c r="V17" s="110"/>
      <c r="W17" s="110"/>
      <c r="X17" s="110"/>
      <c r="Y17" s="110"/>
      <c r="Z17" s="110"/>
      <c r="AA17" s="110"/>
      <c r="AB17" s="110"/>
      <c r="AC17" s="110"/>
      <c r="AD17" s="110"/>
      <c r="AE17" s="110"/>
      <c r="AF17" s="110"/>
      <c r="AG17" s="110"/>
      <c r="AH17" s="110"/>
      <c r="AI17" s="110"/>
      <c r="AJ17" s="110"/>
      <c r="AK17" s="11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c r="CE17" s="110"/>
      <c r="CF17" s="110"/>
      <c r="CG17" s="110"/>
      <c r="CH17" s="110"/>
      <c r="CI17" s="110"/>
      <c r="CJ17" s="110"/>
      <c r="CK17" s="110"/>
      <c r="CL17" s="110"/>
      <c r="CM17" s="110"/>
      <c r="CN17" s="110"/>
      <c r="CO17" s="110"/>
      <c r="CP17" s="110"/>
      <c r="CQ17" s="110"/>
      <c r="CR17" s="110"/>
      <c r="CS17" s="110"/>
      <c r="CT17" s="110"/>
      <c r="CU17" s="110"/>
      <c r="CV17" s="110"/>
      <c r="CW17" s="110"/>
      <c r="CX17" s="110"/>
      <c r="CY17" s="110"/>
      <c r="CZ17" s="110"/>
      <c r="DA17" s="110"/>
      <c r="DB17" s="110"/>
    </row>
    <row r="18" spans="1:106" ht="11.1" customHeight="1" thickBot="1">
      <c r="A18" s="113"/>
      <c r="B18" s="113"/>
      <c r="C18" s="150"/>
      <c r="D18" s="150"/>
      <c r="E18" s="549"/>
      <c r="F18" s="549"/>
      <c r="G18" s="553"/>
      <c r="H18" s="553"/>
      <c r="I18" s="553"/>
      <c r="J18" s="554"/>
      <c r="K18" s="554"/>
      <c r="L18" s="109"/>
      <c r="M18" s="109"/>
      <c r="N18" s="109"/>
      <c r="O18" s="109"/>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10"/>
      <c r="CE18" s="110"/>
      <c r="CF18" s="110"/>
      <c r="CG18" s="110"/>
      <c r="CH18" s="110"/>
      <c r="CI18" s="110"/>
      <c r="CJ18" s="110"/>
      <c r="CK18" s="110"/>
      <c r="CL18" s="110"/>
      <c r="CM18" s="110"/>
      <c r="CN18" s="110"/>
      <c r="CO18" s="110"/>
      <c r="CP18" s="110"/>
      <c r="CQ18" s="110"/>
      <c r="CR18" s="110"/>
      <c r="CS18" s="110"/>
      <c r="CT18" s="110"/>
      <c r="CU18" s="110"/>
      <c r="CV18" s="110"/>
      <c r="CW18" s="110"/>
      <c r="CX18" s="110"/>
      <c r="CY18" s="110"/>
      <c r="CZ18" s="110"/>
      <c r="DA18" s="110"/>
      <c r="DB18" s="110"/>
    </row>
    <row r="19" spans="1:106" ht="15.75" thickBot="1">
      <c r="A19" s="129"/>
      <c r="B19" s="129"/>
      <c r="C19" s="529" t="str">
        <f>ErrorChkQ1!C19</f>
        <v>FY-2022</v>
      </c>
      <c r="D19" s="530"/>
      <c r="E19" s="530"/>
      <c r="F19" s="531"/>
      <c r="G19" s="532" t="s">
        <v>1041</v>
      </c>
      <c r="H19" s="533"/>
      <c r="I19" s="151" t="str">
        <f>IF(XpndQtr2!H2="Yes","(Revised)","")</f>
        <v/>
      </c>
      <c r="J19" s="534"/>
      <c r="K19" s="535"/>
      <c r="L19" s="109"/>
      <c r="M19" s="109"/>
      <c r="N19" s="109"/>
      <c r="O19" s="109"/>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10"/>
      <c r="CE19" s="110"/>
      <c r="CF19" s="110"/>
      <c r="CG19" s="110"/>
      <c r="CH19" s="110"/>
      <c r="CI19" s="110"/>
      <c r="CJ19" s="110"/>
      <c r="CK19" s="110"/>
      <c r="CL19" s="110"/>
      <c r="CM19" s="110"/>
      <c r="CN19" s="110"/>
      <c r="CO19" s="110"/>
      <c r="CP19" s="110"/>
      <c r="CQ19" s="110"/>
      <c r="CR19" s="110"/>
      <c r="CS19" s="110"/>
      <c r="CT19" s="110"/>
      <c r="CU19" s="110"/>
      <c r="CV19" s="110"/>
      <c r="CW19" s="110"/>
      <c r="CX19" s="110"/>
      <c r="CY19" s="110"/>
      <c r="CZ19" s="110"/>
      <c r="DA19" s="110"/>
      <c r="DB19" s="110"/>
    </row>
    <row r="20" spans="1:106" ht="9.9499999999999993" customHeight="1">
      <c r="A20" s="129"/>
      <c r="B20" s="129"/>
      <c r="C20" s="530"/>
      <c r="D20" s="530"/>
      <c r="E20" s="530"/>
      <c r="F20" s="531"/>
      <c r="G20" s="536" t="s">
        <v>1030</v>
      </c>
      <c r="H20" s="537"/>
      <c r="I20" s="152" t="s">
        <v>1031</v>
      </c>
      <c r="J20" s="538" t="s">
        <v>1032</v>
      </c>
      <c r="K20" s="539"/>
      <c r="L20" s="109"/>
      <c r="M20" s="109"/>
      <c r="N20" s="109"/>
      <c r="O20" s="109"/>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10"/>
      <c r="CE20" s="110"/>
      <c r="CF20" s="110"/>
      <c r="CG20" s="110"/>
      <c r="CH20" s="110"/>
      <c r="CI20" s="110"/>
      <c r="CJ20" s="110"/>
      <c r="CK20" s="110"/>
      <c r="CL20" s="110"/>
      <c r="CM20" s="110"/>
      <c r="CN20" s="110"/>
      <c r="CO20" s="110"/>
      <c r="CP20" s="110"/>
      <c r="CQ20" s="110"/>
      <c r="CR20" s="110"/>
      <c r="CS20" s="110"/>
      <c r="CT20" s="110"/>
      <c r="CU20" s="110"/>
      <c r="CV20" s="110"/>
      <c r="CW20" s="110"/>
      <c r="CX20" s="110"/>
      <c r="CY20" s="110"/>
      <c r="CZ20" s="110"/>
      <c r="DA20" s="110"/>
      <c r="DB20" s="110"/>
    </row>
    <row r="21" spans="1:106" ht="9.9499999999999993" customHeight="1">
      <c r="A21" s="129"/>
      <c r="B21" s="129"/>
      <c r="C21" s="530"/>
      <c r="D21" s="530"/>
      <c r="E21" s="530"/>
      <c r="F21" s="531"/>
      <c r="G21" s="542" t="s">
        <v>1042</v>
      </c>
      <c r="H21" s="543"/>
      <c r="I21" s="153" t="s">
        <v>1034</v>
      </c>
      <c r="J21" s="540"/>
      <c r="K21" s="541"/>
      <c r="L21" s="109"/>
      <c r="M21" s="109"/>
      <c r="N21" s="109"/>
      <c r="O21" s="109"/>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10"/>
      <c r="CE21" s="110"/>
      <c r="CF21" s="110"/>
      <c r="CG21" s="110"/>
      <c r="CH21" s="110"/>
      <c r="CI21" s="110"/>
      <c r="CJ21" s="110"/>
      <c r="CK21" s="110"/>
      <c r="CL21" s="110"/>
      <c r="CM21" s="110"/>
      <c r="CN21" s="110"/>
      <c r="CO21" s="110"/>
      <c r="CP21" s="110"/>
      <c r="CQ21" s="110"/>
      <c r="CR21" s="110"/>
      <c r="CS21" s="110"/>
      <c r="CT21" s="110"/>
      <c r="CU21" s="110"/>
      <c r="CV21" s="110"/>
      <c r="CW21" s="110"/>
      <c r="CX21" s="110"/>
      <c r="CY21" s="110"/>
      <c r="CZ21" s="110"/>
      <c r="DA21" s="110"/>
      <c r="DB21" s="110"/>
    </row>
    <row r="22" spans="1:106" ht="15" customHeight="1">
      <c r="A22" s="129"/>
      <c r="B22" s="129"/>
      <c r="C22" s="556" t="s">
        <v>1035</v>
      </c>
      <c r="D22" s="556"/>
      <c r="E22" s="556"/>
      <c r="F22" s="557"/>
      <c r="G22" s="558">
        <f>ErrorChkQ1!J22</f>
        <v>0</v>
      </c>
      <c r="H22" s="559"/>
      <c r="I22" s="562">
        <f>XpndQtr2!H115</f>
        <v>0</v>
      </c>
      <c r="J22" s="564">
        <f>G22+I22</f>
        <v>0</v>
      </c>
      <c r="K22" s="565"/>
      <c r="L22" s="109"/>
      <c r="M22" s="109"/>
      <c r="N22" s="109"/>
      <c r="O22" s="109"/>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row>
    <row r="23" spans="1:106" ht="6.95" customHeight="1">
      <c r="A23" s="129"/>
      <c r="B23" s="129"/>
      <c r="C23" s="556"/>
      <c r="D23" s="556"/>
      <c r="E23" s="556"/>
      <c r="F23" s="557"/>
      <c r="G23" s="572"/>
      <c r="H23" s="573"/>
      <c r="I23" s="574"/>
      <c r="J23" s="575"/>
      <c r="K23" s="576"/>
      <c r="L23" s="109"/>
      <c r="M23" s="109"/>
      <c r="N23" s="109"/>
      <c r="O23" s="109"/>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row>
    <row r="24" spans="1:106" ht="15" customHeight="1">
      <c r="A24" s="129"/>
      <c r="B24" s="129"/>
      <c r="C24" s="556" t="s">
        <v>1036</v>
      </c>
      <c r="D24" s="556"/>
      <c r="E24" s="556"/>
      <c r="F24" s="557"/>
      <c r="G24" s="558" t="e">
        <f>ErrorChkQ1!J24</f>
        <v>#N/A</v>
      </c>
      <c r="H24" s="559"/>
      <c r="I24" s="562" t="e">
        <f>XpndQtr2!H116</f>
        <v>#N/A</v>
      </c>
      <c r="J24" s="564" t="e">
        <f>G24+I24</f>
        <v>#N/A</v>
      </c>
      <c r="K24" s="565"/>
      <c r="L24" s="498"/>
      <c r="M24" s="109"/>
      <c r="N24" s="109"/>
      <c r="O24" s="109"/>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row>
    <row r="25" spans="1:106" ht="6.95" customHeight="1">
      <c r="A25" s="129"/>
      <c r="B25" s="129"/>
      <c r="C25" s="556"/>
      <c r="D25" s="556"/>
      <c r="E25" s="556"/>
      <c r="F25" s="557"/>
      <c r="G25" s="572"/>
      <c r="H25" s="573"/>
      <c r="I25" s="574"/>
      <c r="J25" s="575"/>
      <c r="K25" s="576"/>
      <c r="L25" s="498"/>
      <c r="M25" s="109"/>
      <c r="N25" s="10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row>
    <row r="26" spans="1:106" ht="15" customHeight="1">
      <c r="A26" s="129"/>
      <c r="B26" s="129"/>
      <c r="C26" s="556" t="s">
        <v>1037</v>
      </c>
      <c r="D26" s="556"/>
      <c r="E26" s="556"/>
      <c r="F26" s="557"/>
      <c r="G26" s="558" t="e">
        <f>ErrorChkQ1!J26</f>
        <v>#N/A</v>
      </c>
      <c r="H26" s="559"/>
      <c r="I26" s="562" t="e">
        <f>XpndQtr2!H117</f>
        <v>#N/A</v>
      </c>
      <c r="J26" s="564" t="e">
        <f>G26+I26</f>
        <v>#N/A</v>
      </c>
      <c r="K26" s="565"/>
      <c r="L26" s="498"/>
      <c r="M26" s="130"/>
      <c r="N26" s="131"/>
      <c r="O26" s="131"/>
      <c r="P26" s="132"/>
      <c r="Q26" s="132"/>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row>
    <row r="27" spans="1:106" ht="6.95" customHeight="1" thickBot="1">
      <c r="A27" s="129"/>
      <c r="B27" s="129"/>
      <c r="C27" s="556"/>
      <c r="D27" s="556"/>
      <c r="E27" s="556"/>
      <c r="F27" s="557"/>
      <c r="G27" s="560"/>
      <c r="H27" s="561"/>
      <c r="I27" s="563"/>
      <c r="J27" s="566"/>
      <c r="K27" s="567"/>
      <c r="L27" s="498"/>
      <c r="M27" s="131"/>
      <c r="N27" s="131"/>
      <c r="O27" s="131"/>
      <c r="P27" s="132"/>
      <c r="Q27" s="132"/>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row>
    <row r="28" spans="1:106" ht="11.25" customHeight="1">
      <c r="A28" s="126"/>
      <c r="B28" s="127"/>
      <c r="C28" s="147"/>
      <c r="D28" s="147"/>
      <c r="E28" s="147"/>
      <c r="F28" s="154"/>
      <c r="G28" s="155"/>
      <c r="H28" s="155"/>
      <c r="I28" s="155"/>
      <c r="J28" s="568"/>
      <c r="K28" s="569"/>
      <c r="L28" s="109"/>
      <c r="M28" s="131"/>
      <c r="N28" s="109"/>
      <c r="O28" s="131"/>
      <c r="P28" s="132"/>
      <c r="Q28" s="132"/>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row>
    <row r="29" spans="1:106" ht="11.25" customHeight="1">
      <c r="A29" s="127"/>
      <c r="B29" s="127"/>
      <c r="C29" s="147"/>
      <c r="D29" s="147"/>
      <c r="E29" s="147"/>
      <c r="F29" s="154"/>
      <c r="G29" s="155"/>
      <c r="H29" s="155"/>
      <c r="I29" s="155"/>
      <c r="J29" s="570"/>
      <c r="K29" s="571"/>
      <c r="L29" s="109"/>
      <c r="M29" s="131"/>
      <c r="N29" s="109"/>
      <c r="O29" s="131"/>
      <c r="P29" s="132"/>
      <c r="Q29" s="132"/>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row>
    <row r="30" spans="1:106" ht="11.25" customHeight="1">
      <c r="A30" s="126"/>
      <c r="B30" s="127"/>
      <c r="C30" s="147"/>
      <c r="D30" s="147"/>
      <c r="E30" s="147"/>
      <c r="F30" s="154"/>
      <c r="G30" s="155"/>
      <c r="H30" s="155"/>
      <c r="I30" s="155"/>
      <c r="J30" s="568"/>
      <c r="K30" s="569"/>
      <c r="L30" s="654"/>
      <c r="M30" s="131"/>
      <c r="N30" s="131"/>
      <c r="O30" s="131"/>
      <c r="P30" s="132"/>
      <c r="Q30" s="132"/>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row>
    <row r="31" spans="1:106" ht="11.25" customHeight="1">
      <c r="A31" s="127"/>
      <c r="B31" s="127"/>
      <c r="C31" s="147"/>
      <c r="D31" s="147"/>
      <c r="E31" s="147"/>
      <c r="F31" s="154"/>
      <c r="G31" s="155"/>
      <c r="H31" s="155"/>
      <c r="I31" s="155"/>
      <c r="J31" s="570"/>
      <c r="K31" s="571"/>
      <c r="L31" s="654"/>
      <c r="M31" s="131"/>
      <c r="N31" s="131"/>
      <c r="O31" s="131"/>
      <c r="P31" s="132"/>
      <c r="Q31" s="132"/>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row>
    <row r="32" spans="1:106" ht="11.25" customHeight="1">
      <c r="A32" s="126"/>
      <c r="B32" s="127"/>
      <c r="C32" s="147"/>
      <c r="D32" s="147"/>
      <c r="E32" s="147"/>
      <c r="F32" s="154"/>
      <c r="G32" s="155"/>
      <c r="H32" s="155"/>
      <c r="I32" s="155"/>
      <c r="J32" s="568"/>
      <c r="K32" s="569"/>
      <c r="L32" s="654"/>
      <c r="M32" s="131"/>
      <c r="N32" s="131"/>
      <c r="O32" s="131"/>
      <c r="P32" s="132"/>
      <c r="Q32" s="132"/>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row>
    <row r="33" spans="1:106" ht="11.25" customHeight="1">
      <c r="A33" s="127"/>
      <c r="B33" s="127"/>
      <c r="C33" s="147"/>
      <c r="D33" s="147"/>
      <c r="E33" s="147"/>
      <c r="F33" s="154"/>
      <c r="G33" s="155"/>
      <c r="H33" s="155"/>
      <c r="I33" s="155"/>
      <c r="J33" s="570"/>
      <c r="K33" s="571"/>
      <c r="L33" s="654"/>
      <c r="M33" s="109"/>
      <c r="N33" s="109"/>
      <c r="O33" s="109"/>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row>
    <row r="34" spans="1:106" ht="11.25" customHeight="1">
      <c r="A34" s="126"/>
      <c r="B34" s="127"/>
      <c r="C34" s="147"/>
      <c r="D34" s="147"/>
      <c r="E34" s="147"/>
      <c r="F34" s="147"/>
      <c r="G34" s="579" t="s">
        <v>1038</v>
      </c>
      <c r="H34" s="580"/>
      <c r="I34" s="581"/>
      <c r="J34" s="564" t="e">
        <f>J26</f>
        <v>#N/A</v>
      </c>
      <c r="K34" s="559"/>
      <c r="L34" s="655"/>
      <c r="M34" s="109"/>
      <c r="N34" s="109"/>
      <c r="O34" s="133"/>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row>
    <row r="35" spans="1:106" ht="11.25" customHeight="1">
      <c r="A35" s="127"/>
      <c r="B35" s="127"/>
      <c r="C35" s="147"/>
      <c r="D35" s="147"/>
      <c r="E35" s="147"/>
      <c r="F35" s="147"/>
      <c r="G35" s="579"/>
      <c r="H35" s="580"/>
      <c r="I35" s="581"/>
      <c r="J35" s="575"/>
      <c r="K35" s="573"/>
      <c r="L35" s="109"/>
      <c r="M35" s="109"/>
      <c r="N35" s="109"/>
      <c r="O35" s="109"/>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row>
    <row r="36" spans="1:106" ht="11.25" customHeight="1">
      <c r="A36" s="126"/>
      <c r="B36" s="127"/>
      <c r="C36" s="147"/>
      <c r="D36" s="147"/>
      <c r="E36" s="147"/>
      <c r="F36" s="147"/>
      <c r="G36" s="579" t="s">
        <v>1039</v>
      </c>
      <c r="H36" s="580"/>
      <c r="I36" s="581"/>
      <c r="J36" s="564" t="e">
        <f>'Instructions-DataEntry'!E18</f>
        <v>#VALUE!</v>
      </c>
      <c r="K36" s="559"/>
      <c r="L36" s="498"/>
      <c r="M36" s="109"/>
      <c r="N36" s="109"/>
      <c r="O36" s="109"/>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row>
    <row r="37" spans="1:106" ht="11.25" customHeight="1">
      <c r="A37" s="127"/>
      <c r="B37" s="127"/>
      <c r="C37" s="147"/>
      <c r="D37" s="147"/>
      <c r="E37" s="147"/>
      <c r="F37" s="147"/>
      <c r="G37" s="579"/>
      <c r="H37" s="580"/>
      <c r="I37" s="581"/>
      <c r="J37" s="575"/>
      <c r="K37" s="573"/>
      <c r="L37" s="498"/>
      <c r="M37" s="109"/>
      <c r="N37" s="109"/>
      <c r="O37" s="109"/>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row>
    <row r="38" spans="1:106" ht="11.25" customHeight="1">
      <c r="A38" s="126"/>
      <c r="B38" s="127"/>
      <c r="C38" s="147"/>
      <c r="D38" s="147"/>
      <c r="E38" s="147"/>
      <c r="F38" s="147"/>
      <c r="G38" s="582" t="s">
        <v>1252</v>
      </c>
      <c r="H38" s="583"/>
      <c r="I38" s="584"/>
      <c r="J38" s="564" t="e">
        <f>J36-J34</f>
        <v>#VALUE!</v>
      </c>
      <c r="K38" s="559"/>
      <c r="L38" s="498"/>
      <c r="M38" s="133"/>
      <c r="N38" s="109"/>
      <c r="O38" s="109"/>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c r="BU38" s="110"/>
      <c r="BV38" s="110"/>
      <c r="BW38" s="110"/>
      <c r="BX38" s="110"/>
      <c r="BY38" s="110"/>
      <c r="BZ38" s="110"/>
      <c r="CA38" s="110"/>
      <c r="CB38" s="110"/>
      <c r="CC38" s="110"/>
      <c r="CD38" s="110"/>
      <c r="CE38" s="110"/>
      <c r="CF38" s="110"/>
      <c r="CG38" s="110"/>
      <c r="CH38" s="110"/>
      <c r="CI38" s="110"/>
      <c r="CJ38" s="110"/>
      <c r="CK38" s="110"/>
      <c r="CL38" s="110"/>
      <c r="CM38" s="110"/>
      <c r="CN38" s="110"/>
      <c r="CO38" s="110"/>
      <c r="CP38" s="110"/>
      <c r="CQ38" s="110"/>
      <c r="CR38" s="110"/>
      <c r="CS38" s="110"/>
      <c r="CT38" s="110"/>
      <c r="CU38" s="110"/>
      <c r="CV38" s="110"/>
      <c r="CW38" s="110"/>
      <c r="CX38" s="110"/>
      <c r="CY38" s="110"/>
      <c r="CZ38" s="110"/>
      <c r="DA38" s="110"/>
      <c r="DB38" s="110"/>
    </row>
    <row r="39" spans="1:106" ht="21" customHeight="1">
      <c r="A39" s="127"/>
      <c r="B39" s="127"/>
      <c r="C39" s="147"/>
      <c r="D39" s="147"/>
      <c r="E39" s="147"/>
      <c r="F39" s="147"/>
      <c r="G39" s="582"/>
      <c r="H39" s="583"/>
      <c r="I39" s="584"/>
      <c r="J39" s="575"/>
      <c r="K39" s="573"/>
      <c r="L39" s="498"/>
      <c r="M39" s="109"/>
      <c r="N39" s="109"/>
      <c r="O39" s="109"/>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row>
    <row r="40" spans="1:106" ht="11.25" customHeight="1">
      <c r="A40" s="524"/>
      <c r="B40" s="500"/>
      <c r="C40" s="500"/>
      <c r="D40" s="500"/>
      <c r="E40" s="500"/>
      <c r="F40" s="589"/>
      <c r="G40" s="519"/>
      <c r="H40" s="519"/>
      <c r="I40" s="589"/>
      <c r="J40" s="589"/>
      <c r="K40" s="519"/>
      <c r="L40" s="590"/>
      <c r="M40" s="109"/>
      <c r="N40" s="109"/>
      <c r="O40" s="109"/>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row>
    <row r="41" spans="1:106" ht="10.5" customHeight="1">
      <c r="A41" s="123"/>
      <c r="B41" s="592"/>
      <c r="C41" s="516"/>
      <c r="D41" s="516"/>
      <c r="E41" s="516"/>
      <c r="F41" s="519"/>
      <c r="G41" s="519"/>
      <c r="H41" s="519"/>
      <c r="I41" s="519"/>
      <c r="J41" s="519"/>
      <c r="K41" s="519"/>
      <c r="L41" s="591"/>
      <c r="M41" s="109"/>
      <c r="N41" s="109"/>
      <c r="O41" s="109"/>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row>
    <row r="42" spans="1:106" ht="11.1" customHeight="1">
      <c r="A42" s="524"/>
      <c r="B42" s="522"/>
      <c r="C42" s="523"/>
      <c r="D42" s="524"/>
      <c r="E42" s="500"/>
      <c r="F42" s="500"/>
      <c r="G42" s="119"/>
      <c r="H42" s="119"/>
      <c r="I42" s="119"/>
      <c r="J42" s="119"/>
      <c r="K42" s="119"/>
      <c r="L42" s="591"/>
      <c r="M42" s="109"/>
      <c r="N42" s="109"/>
      <c r="O42" s="109"/>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row>
    <row r="43" spans="1:106" ht="12" customHeight="1">
      <c r="A43" s="500"/>
      <c r="B43" s="527"/>
      <c r="C43" s="527"/>
      <c r="D43" s="595"/>
      <c r="E43" s="595"/>
      <c r="F43" s="595"/>
      <c r="G43" s="595"/>
      <c r="H43" s="527"/>
      <c r="I43" s="595"/>
      <c r="J43" s="527"/>
      <c r="K43" s="527"/>
      <c r="L43" s="591"/>
      <c r="M43" s="109"/>
      <c r="N43" s="109"/>
      <c r="O43" s="109"/>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10"/>
      <c r="BD43" s="110"/>
      <c r="BE43" s="110"/>
      <c r="BF43" s="110"/>
      <c r="BG43" s="110"/>
      <c r="BH43" s="110"/>
      <c r="BI43" s="110"/>
      <c r="BJ43" s="110"/>
      <c r="BK43" s="110"/>
      <c r="BL43" s="110"/>
      <c r="BM43" s="110"/>
      <c r="BN43" s="110"/>
      <c r="BO43" s="110"/>
      <c r="BP43" s="110"/>
      <c r="BQ43" s="110"/>
      <c r="BR43" s="110"/>
      <c r="BS43" s="110"/>
      <c r="BT43" s="110"/>
      <c r="BU43" s="110"/>
      <c r="BV43" s="110"/>
      <c r="BW43" s="110"/>
      <c r="BX43" s="110"/>
      <c r="BY43" s="110"/>
      <c r="BZ43" s="110"/>
      <c r="CA43" s="110"/>
      <c r="CB43" s="110"/>
      <c r="CC43" s="110"/>
      <c r="CD43" s="110"/>
      <c r="CE43" s="110"/>
      <c r="CF43" s="110"/>
      <c r="CG43" s="110"/>
      <c r="CH43" s="110"/>
      <c r="CI43" s="110"/>
      <c r="CJ43" s="110"/>
      <c r="CK43" s="110"/>
      <c r="CL43" s="110"/>
      <c r="CM43" s="110"/>
      <c r="CN43" s="110"/>
      <c r="CO43" s="110"/>
      <c r="CP43" s="110"/>
      <c r="CQ43" s="110"/>
      <c r="CR43" s="110"/>
      <c r="CS43" s="110"/>
      <c r="CT43" s="110"/>
      <c r="CU43" s="110"/>
      <c r="CV43" s="110"/>
      <c r="CW43" s="110"/>
      <c r="CX43" s="110"/>
      <c r="CY43" s="110"/>
      <c r="CZ43" s="110"/>
      <c r="DA43" s="110"/>
      <c r="DB43" s="110"/>
    </row>
    <row r="44" spans="1:106" ht="11.1" customHeight="1">
      <c r="A44" s="524"/>
      <c r="B44" s="500"/>
      <c r="C44" s="500"/>
      <c r="D44" s="500"/>
      <c r="E44" s="500"/>
      <c r="F44" s="500"/>
      <c r="G44" s="500"/>
      <c r="H44" s="500"/>
      <c r="I44" s="500"/>
      <c r="J44" s="500"/>
      <c r="K44" s="500"/>
      <c r="L44" s="591"/>
      <c r="M44" s="109"/>
      <c r="N44" s="109"/>
      <c r="O44" s="109"/>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0"/>
      <c r="AY44" s="110"/>
      <c r="AZ44" s="110"/>
      <c r="BA44" s="110"/>
      <c r="BB44" s="110"/>
      <c r="BC44" s="110"/>
      <c r="BD44" s="110"/>
      <c r="BE44" s="110"/>
      <c r="BF44" s="110"/>
      <c r="BG44" s="110"/>
      <c r="BH44" s="110"/>
      <c r="BI44" s="110"/>
      <c r="BJ44" s="110"/>
      <c r="BK44" s="110"/>
      <c r="BL44" s="110"/>
      <c r="BM44" s="110"/>
      <c r="BN44" s="110"/>
      <c r="BO44" s="110"/>
      <c r="BP44" s="110"/>
      <c r="BQ44" s="110"/>
      <c r="BR44" s="110"/>
      <c r="BS44" s="110"/>
      <c r="BT44" s="110"/>
      <c r="BU44" s="110"/>
      <c r="BV44" s="110"/>
      <c r="BW44" s="110"/>
      <c r="BX44" s="110"/>
      <c r="BY44" s="110"/>
      <c r="BZ44" s="110"/>
      <c r="CA44" s="110"/>
      <c r="CB44" s="110"/>
      <c r="CC44" s="110"/>
      <c r="CD44" s="110"/>
      <c r="CE44" s="110"/>
      <c r="CF44" s="110"/>
      <c r="CG44" s="110"/>
      <c r="CH44" s="110"/>
      <c r="CI44" s="110"/>
      <c r="CJ44" s="110"/>
      <c r="CK44" s="110"/>
      <c r="CL44" s="110"/>
      <c r="CM44" s="110"/>
      <c r="CN44" s="110"/>
      <c r="CO44" s="110"/>
      <c r="CP44" s="110"/>
      <c r="CQ44" s="110"/>
      <c r="CR44" s="110"/>
      <c r="CS44" s="110"/>
      <c r="CT44" s="110"/>
      <c r="CU44" s="110"/>
      <c r="CV44" s="110"/>
      <c r="CW44" s="110"/>
      <c r="CX44" s="110"/>
      <c r="CY44" s="110"/>
      <c r="CZ44" s="110"/>
      <c r="DA44" s="110"/>
      <c r="DB44" s="110"/>
    </row>
    <row r="45" spans="1:106">
      <c r="A45" s="524"/>
      <c r="B45" s="500"/>
      <c r="C45" s="500"/>
      <c r="D45" s="500"/>
      <c r="E45" s="500"/>
      <c r="F45" s="500"/>
      <c r="G45" s="500"/>
      <c r="H45" s="500"/>
      <c r="I45" s="500"/>
      <c r="J45" s="500"/>
      <c r="K45" s="500"/>
      <c r="L45" s="585"/>
      <c r="M45" s="109"/>
      <c r="N45" s="109"/>
      <c r="O45" s="109"/>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0"/>
      <c r="AZ45" s="110"/>
      <c r="BA45" s="110"/>
      <c r="BB45" s="110"/>
      <c r="BC45" s="110"/>
      <c r="BD45" s="110"/>
      <c r="BE45" s="110"/>
      <c r="BF45" s="110"/>
      <c r="BG45" s="110"/>
      <c r="BH45" s="110"/>
      <c r="BI45" s="110"/>
      <c r="BJ45" s="110"/>
      <c r="BK45" s="110"/>
      <c r="BL45" s="110"/>
      <c r="BM45" s="110"/>
      <c r="BN45" s="110"/>
      <c r="BO45" s="110"/>
      <c r="BP45" s="110"/>
      <c r="BQ45" s="110"/>
      <c r="BR45" s="110"/>
      <c r="BS45" s="110"/>
      <c r="BT45" s="110"/>
      <c r="BU45" s="110"/>
      <c r="BV45" s="110"/>
      <c r="BW45" s="110"/>
      <c r="BX45" s="110"/>
      <c r="BY45" s="110"/>
      <c r="BZ45" s="110"/>
      <c r="CA45" s="110"/>
      <c r="CB45" s="110"/>
      <c r="CC45" s="110"/>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row>
    <row r="46" spans="1:106">
      <c r="A46" s="586"/>
      <c r="B46" s="586"/>
      <c r="C46" s="586"/>
      <c r="D46" s="586"/>
      <c r="E46" s="586"/>
      <c r="F46" s="586"/>
      <c r="G46" s="586"/>
      <c r="H46" s="586"/>
      <c r="I46" s="586"/>
      <c r="J46" s="586"/>
      <c r="K46" s="586"/>
      <c r="L46" s="585"/>
      <c r="M46" s="109"/>
      <c r="N46" s="109"/>
      <c r="O46" s="109"/>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0"/>
      <c r="AQ46" s="110"/>
      <c r="AR46" s="110"/>
      <c r="AS46" s="110"/>
      <c r="AT46" s="110"/>
      <c r="AU46" s="110"/>
      <c r="AV46" s="110"/>
      <c r="AW46" s="110"/>
      <c r="AX46" s="110"/>
      <c r="AY46" s="110"/>
      <c r="AZ46" s="110"/>
      <c r="BA46" s="110"/>
      <c r="BB46" s="110"/>
      <c r="BC46" s="110"/>
      <c r="BD46" s="110"/>
      <c r="BE46" s="110"/>
      <c r="BF46" s="110"/>
      <c r="BG46" s="110"/>
      <c r="BH46" s="110"/>
      <c r="BI46" s="110"/>
      <c r="BJ46" s="110"/>
      <c r="BK46" s="110"/>
      <c r="BL46" s="110"/>
      <c r="BM46" s="110"/>
      <c r="BN46" s="110"/>
      <c r="BO46" s="110"/>
      <c r="BP46" s="110"/>
      <c r="BQ46" s="110"/>
      <c r="BR46" s="110"/>
      <c r="BS46" s="110"/>
      <c r="BT46" s="110"/>
      <c r="BU46" s="110"/>
      <c r="BV46" s="110"/>
      <c r="BW46" s="110"/>
      <c r="BX46" s="110"/>
      <c r="BY46" s="110"/>
      <c r="BZ46" s="110"/>
      <c r="CA46" s="110"/>
      <c r="CB46" s="110"/>
      <c r="CC46" s="110"/>
      <c r="CD46" s="110"/>
      <c r="CE46" s="110"/>
      <c r="CF46" s="110"/>
      <c r="CG46" s="110"/>
      <c r="CH46" s="110"/>
      <c r="CI46" s="110"/>
      <c r="CJ46" s="110"/>
      <c r="CK46" s="110"/>
      <c r="CL46" s="110"/>
      <c r="CM46" s="110"/>
      <c r="CN46" s="110"/>
      <c r="CO46" s="110"/>
      <c r="CP46" s="110"/>
      <c r="CQ46" s="110"/>
      <c r="CR46" s="110"/>
      <c r="CS46" s="110"/>
      <c r="CT46" s="110"/>
      <c r="CU46" s="110"/>
      <c r="CV46" s="110"/>
      <c r="CW46" s="110"/>
      <c r="CX46" s="110"/>
      <c r="CY46" s="110"/>
      <c r="CZ46" s="110"/>
      <c r="DA46" s="110"/>
      <c r="DB46" s="110"/>
    </row>
    <row r="47" spans="1:106" ht="12.95" customHeight="1">
      <c r="A47" s="586"/>
      <c r="B47" s="586"/>
      <c r="C47" s="586"/>
      <c r="D47" s="586"/>
      <c r="E47" s="586"/>
      <c r="F47" s="586"/>
      <c r="G47" s="586"/>
      <c r="H47" s="586"/>
      <c r="I47" s="586"/>
      <c r="J47" s="586"/>
      <c r="K47" s="586"/>
      <c r="L47" s="587"/>
      <c r="M47" s="109"/>
      <c r="N47" s="109"/>
      <c r="O47" s="109"/>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110"/>
      <c r="BB47" s="110"/>
      <c r="BC47" s="110"/>
      <c r="BD47" s="110"/>
      <c r="BE47" s="110"/>
      <c r="BF47" s="110"/>
      <c r="BG47" s="110"/>
      <c r="BH47" s="110"/>
      <c r="BI47" s="110"/>
      <c r="BJ47" s="110"/>
      <c r="BK47" s="110"/>
      <c r="BL47" s="110"/>
      <c r="BM47" s="110"/>
      <c r="BN47" s="110"/>
      <c r="BO47" s="110"/>
      <c r="BP47" s="110"/>
      <c r="BQ47" s="110"/>
      <c r="BR47" s="110"/>
      <c r="BS47" s="110"/>
      <c r="BT47" s="110"/>
      <c r="BU47" s="110"/>
      <c r="BV47" s="110"/>
      <c r="BW47" s="110"/>
      <c r="BX47" s="110"/>
      <c r="BY47" s="110"/>
      <c r="BZ47" s="110"/>
      <c r="CA47" s="110"/>
      <c r="CB47" s="110"/>
      <c r="CC47" s="110"/>
      <c r="CD47" s="110"/>
      <c r="CE47" s="110"/>
      <c r="CF47" s="110"/>
      <c r="CG47" s="110"/>
      <c r="CH47" s="110"/>
      <c r="CI47" s="110"/>
      <c r="CJ47" s="110"/>
      <c r="CK47" s="110"/>
      <c r="CL47" s="110"/>
      <c r="CM47" s="110"/>
      <c r="CN47" s="110"/>
      <c r="CO47" s="110"/>
      <c r="CP47" s="110"/>
      <c r="CQ47" s="110"/>
      <c r="CR47" s="110"/>
      <c r="CS47" s="110"/>
      <c r="CT47" s="110"/>
      <c r="CU47" s="110"/>
      <c r="CV47" s="110"/>
      <c r="CW47" s="110"/>
      <c r="CX47" s="110"/>
      <c r="CY47" s="110"/>
      <c r="CZ47" s="110"/>
      <c r="DA47" s="110"/>
      <c r="DB47" s="110"/>
    </row>
    <row r="48" spans="1:106" ht="11.1" customHeight="1">
      <c r="A48" s="123"/>
      <c r="B48" s="123"/>
      <c r="C48" s="123"/>
      <c r="D48" s="123"/>
      <c r="E48" s="123"/>
      <c r="F48" s="123"/>
      <c r="G48" s="123"/>
      <c r="H48" s="123"/>
      <c r="I48" s="123"/>
      <c r="J48" s="123"/>
      <c r="K48" s="123"/>
      <c r="L48" s="588"/>
      <c r="M48" s="109"/>
      <c r="N48" s="109"/>
      <c r="O48" s="109"/>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0"/>
      <c r="BI48" s="110"/>
      <c r="BJ48" s="110"/>
      <c r="BK48" s="110"/>
      <c r="BL48" s="110"/>
      <c r="BM48" s="110"/>
      <c r="BN48" s="110"/>
      <c r="BO48" s="110"/>
      <c r="BP48" s="110"/>
      <c r="BQ48" s="110"/>
      <c r="BR48" s="110"/>
      <c r="BS48" s="110"/>
      <c r="BT48" s="110"/>
      <c r="BU48" s="110"/>
      <c r="BV48" s="110"/>
      <c r="BW48" s="110"/>
      <c r="BX48" s="110"/>
      <c r="BY48" s="110"/>
      <c r="BZ48" s="110"/>
      <c r="CA48" s="110"/>
      <c r="CB48" s="110"/>
      <c r="CC48" s="110"/>
      <c r="CD48" s="110"/>
      <c r="CE48" s="110"/>
      <c r="CF48" s="110"/>
      <c r="CG48" s="110"/>
      <c r="CH48" s="110"/>
      <c r="CI48" s="110"/>
      <c r="CJ48" s="110"/>
      <c r="CK48" s="110"/>
      <c r="CL48" s="110"/>
      <c r="CM48" s="110"/>
      <c r="CN48" s="110"/>
      <c r="CO48" s="110"/>
      <c r="CP48" s="110"/>
      <c r="CQ48" s="110"/>
      <c r="CR48" s="110"/>
      <c r="CS48" s="110"/>
      <c r="CT48" s="110"/>
      <c r="CU48" s="110"/>
      <c r="CV48" s="110"/>
      <c r="CW48" s="110"/>
      <c r="CX48" s="110"/>
      <c r="CY48" s="110"/>
      <c r="CZ48" s="110"/>
      <c r="DA48" s="110"/>
      <c r="DB48" s="110"/>
    </row>
    <row r="49" spans="1:106" ht="11.1" customHeight="1">
      <c r="A49" s="123"/>
      <c r="B49" s="545"/>
      <c r="C49" s="516"/>
      <c r="D49" s="516"/>
      <c r="E49" s="516"/>
      <c r="F49" s="516"/>
      <c r="G49" s="516"/>
      <c r="H49" s="516"/>
      <c r="I49" s="516"/>
      <c r="J49" s="516"/>
      <c r="K49" s="516"/>
      <c r="L49" s="588"/>
      <c r="M49" s="109"/>
      <c r="N49" s="109"/>
      <c r="O49" s="109"/>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c r="BD49" s="110"/>
      <c r="BE49" s="110"/>
      <c r="BF49" s="110"/>
      <c r="BG49" s="110"/>
      <c r="BH49" s="110"/>
      <c r="BI49" s="110"/>
      <c r="BJ49" s="110"/>
      <c r="BK49" s="110"/>
      <c r="BL49" s="110"/>
      <c r="BM49" s="110"/>
      <c r="BN49" s="110"/>
      <c r="BO49" s="110"/>
      <c r="BP49" s="110"/>
      <c r="BQ49" s="110"/>
      <c r="BR49" s="110"/>
      <c r="BS49" s="110"/>
      <c r="BT49" s="110"/>
      <c r="BU49" s="110"/>
      <c r="BV49" s="110"/>
      <c r="BW49" s="110"/>
      <c r="BX49" s="110"/>
      <c r="BY49" s="110"/>
      <c r="BZ49" s="110"/>
      <c r="CA49" s="110"/>
      <c r="CB49" s="110"/>
      <c r="CC49" s="110"/>
      <c r="CD49" s="110"/>
      <c r="CE49" s="110"/>
      <c r="CF49" s="110"/>
      <c r="CG49" s="110"/>
      <c r="CH49" s="110"/>
      <c r="CI49" s="110"/>
      <c r="CJ49" s="110"/>
      <c r="CK49" s="110"/>
      <c r="CL49" s="110"/>
      <c r="CM49" s="110"/>
      <c r="CN49" s="110"/>
      <c r="CO49" s="110"/>
      <c r="CP49" s="110"/>
      <c r="CQ49" s="110"/>
      <c r="CR49" s="110"/>
      <c r="CS49" s="110"/>
      <c r="CT49" s="110"/>
      <c r="CU49" s="110"/>
      <c r="CV49" s="110"/>
      <c r="CW49" s="110"/>
      <c r="CX49" s="110"/>
      <c r="CY49" s="110"/>
      <c r="CZ49" s="110"/>
      <c r="DA49" s="110"/>
      <c r="DB49" s="110"/>
    </row>
    <row r="50" spans="1:106" ht="12" customHeight="1">
      <c r="A50" s="524"/>
      <c r="B50" s="500"/>
      <c r="C50" s="500"/>
      <c r="D50" s="500"/>
      <c r="E50" s="500"/>
      <c r="F50" s="500"/>
      <c r="G50" s="500"/>
      <c r="H50" s="500"/>
      <c r="I50" s="593"/>
      <c r="J50" s="505"/>
      <c r="K50" s="505"/>
      <c r="L50" s="588"/>
      <c r="M50" s="109"/>
      <c r="N50" s="109"/>
      <c r="O50" s="109"/>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row>
    <row r="51" spans="1:106" ht="12" customHeight="1">
      <c r="A51" s="499"/>
      <c r="B51" s="500"/>
      <c r="C51" s="500"/>
      <c r="D51" s="500"/>
      <c r="E51" s="500"/>
      <c r="F51" s="500"/>
      <c r="G51" s="500"/>
      <c r="H51" s="500"/>
      <c r="I51" s="501"/>
      <c r="J51" s="502"/>
      <c r="K51" s="502"/>
      <c r="L51" s="588"/>
      <c r="M51" s="109"/>
      <c r="N51" s="109"/>
      <c r="O51" s="109"/>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row>
    <row r="52" spans="1:106" ht="12" customHeight="1">
      <c r="A52" s="594"/>
      <c r="B52" s="500"/>
      <c r="C52" s="500"/>
      <c r="D52" s="500"/>
      <c r="E52" s="500"/>
      <c r="F52" s="500"/>
      <c r="G52" s="500"/>
      <c r="H52" s="500"/>
      <c r="I52" s="502"/>
      <c r="J52" s="502"/>
      <c r="K52" s="502"/>
      <c r="L52" s="588"/>
      <c r="M52" s="109"/>
      <c r="N52" s="109"/>
      <c r="O52" s="109"/>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0"/>
      <c r="BY52" s="110"/>
      <c r="BZ52" s="110"/>
      <c r="CA52" s="110"/>
      <c r="CB52" s="110"/>
      <c r="CC52" s="110"/>
      <c r="CD52" s="110"/>
      <c r="CE52" s="110"/>
      <c r="CF52" s="110"/>
      <c r="CG52" s="110"/>
      <c r="CH52" s="110"/>
      <c r="CI52" s="110"/>
      <c r="CJ52" s="110"/>
      <c r="CK52" s="110"/>
      <c r="CL52" s="110"/>
      <c r="CM52" s="110"/>
      <c r="CN52" s="110"/>
      <c r="CO52" s="110"/>
      <c r="CP52" s="110"/>
      <c r="CQ52" s="110"/>
      <c r="CR52" s="110"/>
      <c r="CS52" s="110"/>
      <c r="CT52" s="110"/>
      <c r="CU52" s="110"/>
      <c r="CV52" s="110"/>
      <c r="CW52" s="110"/>
      <c r="CX52" s="110"/>
      <c r="CY52" s="110"/>
      <c r="CZ52" s="110"/>
      <c r="DA52" s="110"/>
      <c r="DB52" s="110"/>
    </row>
    <row r="53" spans="1:106" ht="12" customHeight="1">
      <c r="A53" s="524"/>
      <c r="B53" s="500"/>
      <c r="C53" s="500"/>
      <c r="D53" s="500"/>
      <c r="E53" s="500"/>
      <c r="F53" s="500"/>
      <c r="G53" s="500"/>
      <c r="H53" s="500"/>
      <c r="I53" s="544"/>
      <c r="J53" s="518"/>
      <c r="K53" s="518"/>
      <c r="L53" s="109"/>
      <c r="M53" s="109"/>
      <c r="N53" s="109"/>
      <c r="O53" s="109"/>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c r="BO53" s="110"/>
      <c r="BP53" s="110"/>
      <c r="BQ53" s="110"/>
      <c r="BR53" s="110"/>
      <c r="BS53" s="110"/>
      <c r="BT53" s="110"/>
      <c r="BU53" s="110"/>
      <c r="BV53" s="110"/>
      <c r="BW53" s="110"/>
      <c r="BX53" s="110"/>
      <c r="BY53" s="110"/>
      <c r="BZ53" s="110"/>
      <c r="CA53" s="110"/>
      <c r="CB53" s="110"/>
      <c r="CC53" s="110"/>
      <c r="CD53" s="110"/>
      <c r="CE53" s="110"/>
      <c r="CF53" s="110"/>
      <c r="CG53" s="110"/>
      <c r="CH53" s="110"/>
      <c r="CI53" s="110"/>
      <c r="CJ53" s="110"/>
      <c r="CK53" s="110"/>
      <c r="CL53" s="110"/>
      <c r="CM53" s="110"/>
      <c r="CN53" s="110"/>
      <c r="CO53" s="110"/>
      <c r="CP53" s="110"/>
      <c r="CQ53" s="110"/>
      <c r="CR53" s="110"/>
      <c r="CS53" s="110"/>
      <c r="CT53" s="110"/>
      <c r="CU53" s="110"/>
      <c r="CV53" s="110"/>
      <c r="CW53" s="110"/>
      <c r="CX53" s="110"/>
      <c r="CY53" s="110"/>
      <c r="CZ53" s="110"/>
      <c r="DA53" s="110"/>
      <c r="DB53" s="110"/>
    </row>
    <row r="54" spans="1:106" ht="12" customHeight="1">
      <c r="A54" s="499"/>
      <c r="B54" s="500"/>
      <c r="C54" s="500"/>
      <c r="D54" s="500"/>
      <c r="E54" s="500"/>
      <c r="F54" s="500"/>
      <c r="G54" s="500"/>
      <c r="H54" s="500"/>
      <c r="I54" s="616"/>
      <c r="J54" s="617"/>
      <c r="K54" s="617"/>
      <c r="L54" s="109"/>
      <c r="M54" s="109"/>
      <c r="N54" s="109"/>
      <c r="O54" s="109"/>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0"/>
      <c r="BH54" s="110"/>
      <c r="BI54" s="110"/>
      <c r="BJ54" s="110"/>
      <c r="BK54" s="110"/>
      <c r="BL54" s="110"/>
      <c r="BM54" s="110"/>
      <c r="BN54" s="110"/>
      <c r="BO54" s="110"/>
      <c r="BP54" s="110"/>
      <c r="BQ54" s="110"/>
      <c r="BR54" s="110"/>
      <c r="BS54" s="110"/>
      <c r="BT54" s="110"/>
      <c r="BU54" s="110"/>
      <c r="BV54" s="110"/>
      <c r="BW54" s="110"/>
      <c r="BX54" s="110"/>
      <c r="BY54" s="110"/>
      <c r="BZ54" s="110"/>
      <c r="CA54" s="110"/>
      <c r="CB54" s="110"/>
      <c r="CC54" s="110"/>
      <c r="CD54" s="110"/>
      <c r="CE54" s="110"/>
      <c r="CF54" s="110"/>
      <c r="CG54" s="110"/>
      <c r="CH54" s="110"/>
      <c r="CI54" s="110"/>
      <c r="CJ54" s="110"/>
      <c r="CK54" s="110"/>
      <c r="CL54" s="110"/>
      <c r="CM54" s="110"/>
      <c r="CN54" s="110"/>
      <c r="CO54" s="110"/>
      <c r="CP54" s="110"/>
      <c r="CQ54" s="110"/>
      <c r="CR54" s="110"/>
      <c r="CS54" s="110"/>
      <c r="CT54" s="110"/>
      <c r="CU54" s="110"/>
      <c r="CV54" s="110"/>
      <c r="CW54" s="110"/>
      <c r="CX54" s="110"/>
      <c r="CY54" s="110"/>
      <c r="CZ54" s="110"/>
      <c r="DA54" s="110"/>
      <c r="DB54" s="110"/>
    </row>
    <row r="55" spans="1:106" ht="12" customHeight="1">
      <c r="A55" s="500"/>
      <c r="B55" s="500"/>
      <c r="C55" s="500"/>
      <c r="D55" s="500"/>
      <c r="E55" s="500"/>
      <c r="F55" s="500"/>
      <c r="G55" s="500"/>
      <c r="H55" s="500"/>
      <c r="I55" s="502"/>
      <c r="J55" s="502"/>
      <c r="K55" s="502"/>
      <c r="L55" s="109"/>
      <c r="M55" s="109"/>
      <c r="N55" s="109"/>
      <c r="O55" s="109"/>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0"/>
      <c r="BH55" s="110"/>
      <c r="BI55" s="110"/>
      <c r="BJ55" s="110"/>
      <c r="BK55" s="110"/>
      <c r="BL55" s="110"/>
      <c r="BM55" s="110"/>
      <c r="BN55" s="110"/>
      <c r="BO55" s="110"/>
      <c r="BP55" s="110"/>
      <c r="BQ55" s="110"/>
      <c r="BR55" s="110"/>
      <c r="BS55" s="110"/>
      <c r="BT55" s="110"/>
      <c r="BU55" s="110"/>
      <c r="BV55" s="110"/>
      <c r="BW55" s="110"/>
      <c r="BX55" s="110"/>
      <c r="BY55" s="110"/>
      <c r="BZ55" s="110"/>
      <c r="CA55" s="110"/>
      <c r="CB55" s="110"/>
      <c r="CC55" s="110"/>
      <c r="CD55" s="110"/>
      <c r="CE55" s="110"/>
      <c r="CF55" s="110"/>
      <c r="CG55" s="110"/>
      <c r="CH55" s="110"/>
      <c r="CI55" s="110"/>
      <c r="CJ55" s="110"/>
      <c r="CK55" s="110"/>
      <c r="CL55" s="110"/>
      <c r="CM55" s="110"/>
      <c r="CN55" s="110"/>
      <c r="CO55" s="110"/>
      <c r="CP55" s="110"/>
      <c r="CQ55" s="110"/>
      <c r="CR55" s="110"/>
      <c r="CS55" s="110"/>
      <c r="CT55" s="110"/>
      <c r="CU55" s="110"/>
      <c r="CV55" s="110"/>
      <c r="CW55" s="110"/>
      <c r="CX55" s="110"/>
      <c r="CY55" s="110"/>
      <c r="CZ55" s="110"/>
      <c r="DA55" s="110"/>
      <c r="DB55" s="110"/>
    </row>
    <row r="56" spans="1:106" ht="11.1" customHeight="1">
      <c r="A56" s="524"/>
      <c r="B56" s="524"/>
      <c r="C56" s="524"/>
      <c r="D56" s="524"/>
      <c r="E56" s="524"/>
      <c r="F56" s="524"/>
      <c r="G56" s="524"/>
      <c r="H56" s="524"/>
      <c r="I56" s="522"/>
      <c r="J56" s="522"/>
      <c r="K56" s="522"/>
      <c r="L56" s="109"/>
      <c r="M56" s="109"/>
      <c r="N56" s="109"/>
      <c r="O56" s="109"/>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c r="BX56" s="110"/>
      <c r="BY56" s="110"/>
      <c r="BZ56" s="110"/>
      <c r="CA56" s="110"/>
      <c r="CB56" s="110"/>
      <c r="CC56" s="110"/>
      <c r="CD56" s="110"/>
      <c r="CE56" s="110"/>
      <c r="CF56" s="110"/>
      <c r="CG56" s="110"/>
      <c r="CH56" s="110"/>
      <c r="CI56" s="110"/>
      <c r="CJ56" s="110"/>
      <c r="CK56" s="110"/>
      <c r="CL56" s="110"/>
      <c r="CM56" s="110"/>
      <c r="CN56" s="110"/>
      <c r="CO56" s="110"/>
      <c r="CP56" s="110"/>
      <c r="CQ56" s="110"/>
      <c r="CR56" s="110"/>
      <c r="CS56" s="110"/>
      <c r="CT56" s="110"/>
      <c r="CU56" s="110"/>
      <c r="CV56" s="110"/>
      <c r="CW56" s="110"/>
      <c r="CX56" s="110"/>
      <c r="CY56" s="110"/>
      <c r="CZ56" s="110"/>
      <c r="DA56" s="110"/>
      <c r="DB56" s="110"/>
    </row>
    <row r="57" spans="1:106" ht="11.1" customHeight="1">
      <c r="A57" s="522"/>
      <c r="B57" s="522"/>
      <c r="C57" s="522"/>
      <c r="D57" s="522"/>
      <c r="E57" s="522"/>
      <c r="F57" s="522"/>
      <c r="G57" s="522"/>
      <c r="H57" s="522"/>
      <c r="I57" s="522"/>
      <c r="J57" s="522"/>
      <c r="K57" s="522"/>
      <c r="L57" s="109"/>
      <c r="M57" s="109"/>
      <c r="N57" s="109"/>
      <c r="O57" s="109"/>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c r="BV57" s="110"/>
      <c r="BW57" s="110"/>
      <c r="BX57" s="110"/>
      <c r="BY57" s="110"/>
      <c r="BZ57" s="110"/>
      <c r="CA57" s="110"/>
      <c r="CB57" s="110"/>
      <c r="CC57" s="110"/>
      <c r="CD57" s="110"/>
      <c r="CE57" s="110"/>
      <c r="CF57" s="110"/>
      <c r="CG57" s="110"/>
      <c r="CH57" s="110"/>
      <c r="CI57" s="110"/>
      <c r="CJ57" s="110"/>
      <c r="CK57" s="110"/>
      <c r="CL57" s="110"/>
      <c r="CM57" s="110"/>
      <c r="CN57" s="110"/>
      <c r="CO57" s="110"/>
      <c r="CP57" s="110"/>
      <c r="CQ57" s="110"/>
      <c r="CR57" s="110"/>
      <c r="CS57" s="110"/>
      <c r="CT57" s="110"/>
      <c r="CU57" s="110"/>
      <c r="CV57" s="110"/>
      <c r="CW57" s="110"/>
      <c r="CX57" s="110"/>
      <c r="CY57" s="110"/>
      <c r="CZ57" s="110"/>
      <c r="DA57" s="110"/>
      <c r="DB57" s="110"/>
    </row>
    <row r="58" spans="1:106">
      <c r="A58" s="109"/>
      <c r="B58" s="109"/>
      <c r="C58" s="109"/>
      <c r="D58" s="109"/>
      <c r="E58" s="109"/>
      <c r="F58" s="109"/>
      <c r="G58" s="109"/>
      <c r="H58" s="109"/>
      <c r="I58" s="109"/>
      <c r="J58" s="109"/>
      <c r="K58" s="109"/>
      <c r="L58" s="109"/>
      <c r="M58" s="109"/>
      <c r="N58" s="109"/>
      <c r="O58" s="109"/>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c r="BV58" s="110"/>
      <c r="BW58" s="110"/>
      <c r="BX58" s="110"/>
      <c r="BY58" s="110"/>
      <c r="BZ58" s="110"/>
      <c r="CA58" s="110"/>
      <c r="CB58" s="110"/>
      <c r="CC58" s="110"/>
      <c r="CD58" s="110"/>
      <c r="CE58" s="110"/>
      <c r="CF58" s="110"/>
      <c r="CG58" s="110"/>
      <c r="CH58" s="110"/>
      <c r="CI58" s="110"/>
      <c r="CJ58" s="110"/>
      <c r="CK58" s="110"/>
      <c r="CL58" s="110"/>
      <c r="CM58" s="110"/>
      <c r="CN58" s="110"/>
      <c r="CO58" s="110"/>
      <c r="CP58" s="110"/>
      <c r="CQ58" s="110"/>
      <c r="CR58" s="110"/>
      <c r="CS58" s="110"/>
      <c r="CT58" s="110"/>
      <c r="CU58" s="110"/>
      <c r="CV58" s="110"/>
      <c r="CW58" s="110"/>
      <c r="CX58" s="110"/>
      <c r="CY58" s="110"/>
      <c r="CZ58" s="110"/>
      <c r="DA58" s="110"/>
      <c r="DB58" s="110"/>
    </row>
    <row r="59" spans="1:106">
      <c r="A59" s="109"/>
      <c r="B59" s="109"/>
      <c r="C59" s="109"/>
      <c r="D59" s="109"/>
      <c r="E59" s="109"/>
      <c r="F59" s="109"/>
      <c r="G59" s="109"/>
      <c r="H59" s="109"/>
      <c r="I59" s="109"/>
      <c r="J59" s="109"/>
      <c r="K59" s="109"/>
      <c r="L59" s="109"/>
      <c r="M59" s="109"/>
      <c r="N59" s="109"/>
      <c r="O59" s="109"/>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c r="BV59" s="110"/>
      <c r="BW59" s="110"/>
      <c r="BX59" s="110"/>
      <c r="BY59" s="110"/>
      <c r="BZ59" s="110"/>
      <c r="CA59" s="110"/>
      <c r="CB59" s="110"/>
      <c r="CC59" s="110"/>
      <c r="CD59" s="110"/>
      <c r="CE59" s="110"/>
      <c r="CF59" s="110"/>
      <c r="CG59" s="110"/>
      <c r="CH59" s="110"/>
      <c r="CI59" s="110"/>
      <c r="CJ59" s="110"/>
      <c r="CK59" s="110"/>
      <c r="CL59" s="110"/>
      <c r="CM59" s="110"/>
      <c r="CN59" s="110"/>
      <c r="CO59" s="110"/>
      <c r="CP59" s="110"/>
      <c r="CQ59" s="110"/>
      <c r="CR59" s="110"/>
      <c r="CS59" s="110"/>
      <c r="CT59" s="110"/>
      <c r="CU59" s="110"/>
      <c r="CV59" s="110"/>
      <c r="CW59" s="110"/>
      <c r="CX59" s="110"/>
      <c r="CY59" s="110"/>
      <c r="CZ59" s="110"/>
      <c r="DA59" s="110"/>
      <c r="DB59" s="110"/>
    </row>
    <row r="60" spans="1:106">
      <c r="A60" s="109"/>
      <c r="B60" s="109"/>
      <c r="C60" s="109"/>
      <c r="D60" s="109"/>
      <c r="E60" s="109"/>
      <c r="F60" s="109"/>
      <c r="G60" s="109"/>
      <c r="H60" s="109"/>
      <c r="I60" s="109"/>
      <c r="J60" s="109"/>
      <c r="K60" s="109"/>
      <c r="L60" s="109"/>
      <c r="M60" s="109"/>
      <c r="N60" s="109"/>
      <c r="O60" s="109"/>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c r="BV60" s="110"/>
      <c r="BW60" s="110"/>
      <c r="BX60" s="110"/>
      <c r="BY60" s="110"/>
      <c r="BZ60" s="110"/>
      <c r="CA60" s="110"/>
      <c r="CB60" s="110"/>
      <c r="CC60" s="110"/>
      <c r="CD60" s="110"/>
      <c r="CE60" s="110"/>
      <c r="CF60" s="110"/>
      <c r="CG60" s="110"/>
      <c r="CH60" s="110"/>
      <c r="CI60" s="110"/>
      <c r="CJ60" s="110"/>
      <c r="CK60" s="110"/>
      <c r="CL60" s="110"/>
      <c r="CM60" s="110"/>
      <c r="CN60" s="110"/>
      <c r="CO60" s="110"/>
      <c r="CP60" s="110"/>
      <c r="CQ60" s="110"/>
      <c r="CR60" s="110"/>
      <c r="CS60" s="110"/>
      <c r="CT60" s="110"/>
      <c r="CU60" s="110"/>
      <c r="CV60" s="110"/>
      <c r="CW60" s="110"/>
      <c r="CX60" s="110"/>
      <c r="CY60" s="110"/>
      <c r="CZ60" s="110"/>
      <c r="DA60" s="110"/>
      <c r="DB60" s="110"/>
    </row>
    <row r="61" spans="1:106">
      <c r="A61" s="109"/>
      <c r="B61" s="109"/>
      <c r="C61" s="109"/>
      <c r="D61" s="109"/>
      <c r="E61" s="109"/>
      <c r="F61" s="109"/>
      <c r="G61" s="109"/>
      <c r="H61" s="109"/>
      <c r="I61" s="109"/>
      <c r="J61" s="109"/>
      <c r="K61" s="109"/>
      <c r="L61" s="109"/>
      <c r="M61" s="109"/>
      <c r="N61" s="109"/>
      <c r="O61" s="109"/>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c r="BV61" s="110"/>
      <c r="BW61" s="110"/>
      <c r="BX61" s="110"/>
      <c r="BY61" s="110"/>
      <c r="BZ61" s="110"/>
      <c r="CA61" s="110"/>
      <c r="CB61" s="110"/>
      <c r="CC61" s="110"/>
      <c r="CD61" s="110"/>
      <c r="CE61" s="110"/>
      <c r="CF61" s="110"/>
      <c r="CG61" s="110"/>
      <c r="CH61" s="110"/>
      <c r="CI61" s="110"/>
      <c r="CJ61" s="110"/>
      <c r="CK61" s="110"/>
      <c r="CL61" s="110"/>
      <c r="CM61" s="110"/>
      <c r="CN61" s="110"/>
      <c r="CO61" s="110"/>
      <c r="CP61" s="110"/>
      <c r="CQ61" s="110"/>
      <c r="CR61" s="110"/>
      <c r="CS61" s="110"/>
      <c r="CT61" s="110"/>
      <c r="CU61" s="110"/>
      <c r="CV61" s="110"/>
      <c r="CW61" s="110"/>
      <c r="CX61" s="110"/>
      <c r="CY61" s="110"/>
      <c r="CZ61" s="110"/>
      <c r="DA61" s="110"/>
      <c r="DB61" s="110"/>
    </row>
    <row r="62" spans="1:106">
      <c r="A62" s="109"/>
      <c r="B62" s="109"/>
      <c r="C62" s="109"/>
      <c r="D62" s="109"/>
      <c r="E62" s="109"/>
      <c r="F62" s="109"/>
      <c r="G62" s="109"/>
      <c r="H62" s="109"/>
      <c r="I62" s="109"/>
      <c r="J62" s="109"/>
      <c r="K62" s="109"/>
      <c r="L62" s="109"/>
      <c r="M62" s="109"/>
      <c r="N62" s="109"/>
      <c r="O62" s="109"/>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c r="BV62" s="110"/>
      <c r="BW62" s="110"/>
      <c r="BX62" s="110"/>
      <c r="BY62" s="110"/>
      <c r="BZ62" s="110"/>
      <c r="CA62" s="110"/>
      <c r="CB62" s="110"/>
      <c r="CC62" s="110"/>
      <c r="CD62" s="110"/>
      <c r="CE62" s="110"/>
      <c r="CF62" s="110"/>
      <c r="CG62" s="110"/>
      <c r="CH62" s="110"/>
      <c r="CI62" s="110"/>
      <c r="CJ62" s="110"/>
      <c r="CK62" s="110"/>
      <c r="CL62" s="110"/>
      <c r="CM62" s="110"/>
      <c r="CN62" s="110"/>
      <c r="CO62" s="110"/>
      <c r="CP62" s="110"/>
      <c r="CQ62" s="110"/>
      <c r="CR62" s="110"/>
      <c r="CS62" s="110"/>
      <c r="CT62" s="110"/>
      <c r="CU62" s="110"/>
      <c r="CV62" s="110"/>
      <c r="CW62" s="110"/>
      <c r="CX62" s="110"/>
      <c r="CY62" s="110"/>
      <c r="CZ62" s="110"/>
      <c r="DA62" s="110"/>
      <c r="DB62" s="110"/>
    </row>
    <row r="63" spans="1:106">
      <c r="A63" s="109"/>
      <c r="B63" s="109"/>
      <c r="C63" s="109"/>
      <c r="D63" s="109"/>
      <c r="E63" s="109"/>
      <c r="F63" s="109"/>
      <c r="G63" s="109"/>
      <c r="H63" s="109"/>
      <c r="I63" s="109"/>
      <c r="J63" s="109"/>
      <c r="K63" s="109"/>
      <c r="L63" s="109"/>
      <c r="M63" s="109"/>
      <c r="N63" s="109"/>
      <c r="O63" s="109"/>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c r="BV63" s="110"/>
      <c r="BW63" s="110"/>
      <c r="BX63" s="110"/>
      <c r="BY63" s="110"/>
      <c r="BZ63" s="110"/>
      <c r="CA63" s="110"/>
      <c r="CB63" s="110"/>
      <c r="CC63" s="110"/>
      <c r="CD63" s="110"/>
      <c r="CE63" s="110"/>
      <c r="CF63" s="110"/>
      <c r="CG63" s="110"/>
      <c r="CH63" s="110"/>
      <c r="CI63" s="110"/>
      <c r="CJ63" s="110"/>
      <c r="CK63" s="110"/>
      <c r="CL63" s="110"/>
      <c r="CM63" s="110"/>
      <c r="CN63" s="110"/>
      <c r="CO63" s="110"/>
      <c r="CP63" s="110"/>
      <c r="CQ63" s="110"/>
      <c r="CR63" s="110"/>
      <c r="CS63" s="110"/>
      <c r="CT63" s="110"/>
      <c r="CU63" s="110"/>
      <c r="CV63" s="110"/>
      <c r="CW63" s="110"/>
      <c r="CX63" s="110"/>
      <c r="CY63" s="110"/>
      <c r="CZ63" s="110"/>
      <c r="DA63" s="110"/>
      <c r="DB63" s="110"/>
    </row>
    <row r="64" spans="1:106">
      <c r="A64" s="109"/>
      <c r="B64" s="109"/>
      <c r="C64" s="109"/>
      <c r="D64" s="109"/>
      <c r="E64" s="109"/>
      <c r="F64" s="109"/>
      <c r="G64" s="109"/>
      <c r="H64" s="109"/>
      <c r="I64" s="109"/>
      <c r="J64" s="109"/>
      <c r="K64" s="109"/>
      <c r="L64" s="109"/>
      <c r="M64" s="109"/>
      <c r="N64" s="109"/>
      <c r="O64" s="109"/>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10"/>
      <c r="BC64" s="110"/>
      <c r="BD64" s="110"/>
      <c r="BE64" s="110"/>
      <c r="BF64" s="110"/>
      <c r="BG64" s="110"/>
      <c r="BH64" s="110"/>
      <c r="BI64" s="110"/>
      <c r="BJ64" s="110"/>
      <c r="BK64" s="110"/>
      <c r="BL64" s="110"/>
      <c r="BM64" s="110"/>
      <c r="BN64" s="110"/>
      <c r="BO64" s="110"/>
      <c r="BP64" s="110"/>
      <c r="BQ64" s="110"/>
      <c r="BR64" s="110"/>
      <c r="BS64" s="110"/>
      <c r="BT64" s="110"/>
      <c r="BU64" s="110"/>
      <c r="BV64" s="110"/>
      <c r="BW64" s="110"/>
      <c r="BX64" s="110"/>
      <c r="BY64" s="110"/>
      <c r="BZ64" s="110"/>
      <c r="CA64" s="110"/>
      <c r="CB64" s="110"/>
      <c r="CC64" s="110"/>
      <c r="CD64" s="110"/>
      <c r="CE64" s="110"/>
      <c r="CF64" s="110"/>
      <c r="CG64" s="110"/>
      <c r="CH64" s="110"/>
      <c r="CI64" s="110"/>
      <c r="CJ64" s="110"/>
      <c r="CK64" s="110"/>
      <c r="CL64" s="110"/>
      <c r="CM64" s="110"/>
      <c r="CN64" s="110"/>
      <c r="CO64" s="110"/>
      <c r="CP64" s="110"/>
      <c r="CQ64" s="110"/>
      <c r="CR64" s="110"/>
      <c r="CS64" s="110"/>
      <c r="CT64" s="110"/>
      <c r="CU64" s="110"/>
      <c r="CV64" s="110"/>
      <c r="CW64" s="110"/>
      <c r="CX64" s="110"/>
      <c r="CY64" s="110"/>
      <c r="CZ64" s="110"/>
      <c r="DA64" s="110"/>
      <c r="DB64" s="110"/>
    </row>
    <row r="65" spans="1:106">
      <c r="A65" s="109"/>
      <c r="B65" s="109"/>
      <c r="C65" s="109"/>
      <c r="D65" s="109"/>
      <c r="E65" s="109"/>
      <c r="F65" s="109"/>
      <c r="G65" s="109"/>
      <c r="H65" s="109"/>
      <c r="I65" s="109"/>
      <c r="J65" s="109"/>
      <c r="K65" s="109"/>
      <c r="L65" s="109"/>
      <c r="M65" s="109"/>
      <c r="N65" s="109"/>
      <c r="O65" s="109"/>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10"/>
      <c r="BC65" s="110"/>
      <c r="BD65" s="110"/>
      <c r="BE65" s="110"/>
      <c r="BF65" s="110"/>
      <c r="BG65" s="110"/>
      <c r="BH65" s="110"/>
      <c r="BI65" s="110"/>
      <c r="BJ65" s="110"/>
      <c r="BK65" s="110"/>
      <c r="BL65" s="110"/>
      <c r="BM65" s="110"/>
      <c r="BN65" s="110"/>
      <c r="BO65" s="110"/>
      <c r="BP65" s="110"/>
      <c r="BQ65" s="110"/>
      <c r="BR65" s="110"/>
      <c r="BS65" s="110"/>
      <c r="BT65" s="110"/>
      <c r="BU65" s="110"/>
      <c r="BV65" s="110"/>
      <c r="BW65" s="110"/>
      <c r="BX65" s="110"/>
      <c r="BY65" s="110"/>
      <c r="BZ65" s="110"/>
      <c r="CA65" s="110"/>
      <c r="CB65" s="110"/>
      <c r="CC65" s="110"/>
      <c r="CD65" s="110"/>
      <c r="CE65" s="110"/>
      <c r="CF65" s="110"/>
      <c r="CG65" s="110"/>
      <c r="CH65" s="110"/>
      <c r="CI65" s="110"/>
      <c r="CJ65" s="110"/>
      <c r="CK65" s="110"/>
      <c r="CL65" s="110"/>
      <c r="CM65" s="110"/>
      <c r="CN65" s="110"/>
      <c r="CO65" s="110"/>
      <c r="CP65" s="110"/>
      <c r="CQ65" s="110"/>
      <c r="CR65" s="110"/>
      <c r="CS65" s="110"/>
      <c r="CT65" s="110"/>
      <c r="CU65" s="110"/>
      <c r="CV65" s="110"/>
      <c r="CW65" s="110"/>
      <c r="CX65" s="110"/>
      <c r="CY65" s="110"/>
      <c r="CZ65" s="110"/>
      <c r="DA65" s="110"/>
      <c r="DB65" s="110"/>
    </row>
    <row r="66" spans="1:106">
      <c r="A66" s="109"/>
      <c r="B66" s="109"/>
      <c r="C66" s="109"/>
      <c r="D66" s="109"/>
      <c r="E66" s="109"/>
      <c r="F66" s="109"/>
      <c r="G66" s="109"/>
      <c r="H66" s="109"/>
      <c r="I66" s="109"/>
      <c r="J66" s="109"/>
      <c r="K66" s="109"/>
      <c r="L66" s="109"/>
      <c r="M66" s="109"/>
      <c r="N66" s="109"/>
      <c r="O66" s="109"/>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10"/>
      <c r="BC66" s="110"/>
      <c r="BD66" s="110"/>
      <c r="BE66" s="110"/>
      <c r="BF66" s="110"/>
      <c r="BG66" s="110"/>
      <c r="BH66" s="110"/>
      <c r="BI66" s="110"/>
      <c r="BJ66" s="110"/>
      <c r="BK66" s="110"/>
      <c r="BL66" s="110"/>
      <c r="BM66" s="110"/>
      <c r="BN66" s="110"/>
      <c r="BO66" s="110"/>
      <c r="BP66" s="110"/>
      <c r="BQ66" s="110"/>
      <c r="BR66" s="110"/>
      <c r="BS66" s="110"/>
      <c r="BT66" s="110"/>
      <c r="BU66" s="110"/>
      <c r="BV66" s="110"/>
      <c r="BW66" s="110"/>
      <c r="BX66" s="110"/>
      <c r="BY66" s="110"/>
      <c r="BZ66" s="110"/>
      <c r="CA66" s="110"/>
      <c r="CB66" s="110"/>
      <c r="CC66" s="110"/>
      <c r="CD66" s="110"/>
      <c r="CE66" s="110"/>
      <c r="CF66" s="110"/>
      <c r="CG66" s="110"/>
      <c r="CH66" s="110"/>
      <c r="CI66" s="110"/>
      <c r="CJ66" s="110"/>
      <c r="CK66" s="110"/>
      <c r="CL66" s="110"/>
      <c r="CM66" s="110"/>
      <c r="CN66" s="110"/>
      <c r="CO66" s="110"/>
      <c r="CP66" s="110"/>
      <c r="CQ66" s="110"/>
      <c r="CR66" s="110"/>
      <c r="CS66" s="110"/>
      <c r="CT66" s="110"/>
      <c r="CU66" s="110"/>
      <c r="CV66" s="110"/>
      <c r="CW66" s="110"/>
      <c r="CX66" s="110"/>
      <c r="CY66" s="110"/>
      <c r="CZ66" s="110"/>
      <c r="DA66" s="110"/>
      <c r="DB66" s="110"/>
    </row>
    <row r="67" spans="1:106">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0"/>
      <c r="AR67" s="110"/>
      <c r="AS67" s="110"/>
      <c r="AT67" s="110"/>
      <c r="AU67" s="110"/>
      <c r="AV67" s="110"/>
      <c r="AW67" s="110"/>
      <c r="AX67" s="110"/>
      <c r="AY67" s="110"/>
      <c r="AZ67" s="110"/>
      <c r="BA67" s="110"/>
      <c r="BB67" s="110"/>
      <c r="BC67" s="110"/>
      <c r="BD67" s="110"/>
      <c r="BE67" s="110"/>
      <c r="BF67" s="110"/>
      <c r="BG67" s="110"/>
      <c r="BH67" s="110"/>
      <c r="BI67" s="110"/>
      <c r="BJ67" s="110"/>
      <c r="BK67" s="110"/>
      <c r="BL67" s="110"/>
      <c r="BM67" s="110"/>
      <c r="BN67" s="110"/>
      <c r="BO67" s="110"/>
      <c r="BP67" s="110"/>
      <c r="BQ67" s="110"/>
      <c r="BR67" s="110"/>
      <c r="BS67" s="110"/>
      <c r="BT67" s="110"/>
      <c r="BU67" s="110"/>
      <c r="BV67" s="110"/>
      <c r="BW67" s="110"/>
      <c r="BX67" s="110"/>
      <c r="BY67" s="110"/>
      <c r="BZ67" s="110"/>
      <c r="CA67" s="110"/>
      <c r="CB67" s="110"/>
      <c r="CC67" s="110"/>
      <c r="CD67" s="110"/>
      <c r="CE67" s="110"/>
      <c r="CF67" s="110"/>
      <c r="CG67" s="110"/>
      <c r="CH67" s="110"/>
      <c r="CI67" s="110"/>
      <c r="CJ67" s="110"/>
      <c r="CK67" s="110"/>
      <c r="CL67" s="110"/>
      <c r="CM67" s="110"/>
      <c r="CN67" s="110"/>
      <c r="CO67" s="110"/>
      <c r="CP67" s="110"/>
      <c r="CQ67" s="110"/>
      <c r="CR67" s="110"/>
      <c r="CS67" s="110"/>
      <c r="CT67" s="110"/>
      <c r="CU67" s="110"/>
      <c r="CV67" s="110"/>
      <c r="CW67" s="110"/>
      <c r="CX67" s="110"/>
      <c r="CY67" s="110"/>
      <c r="CZ67" s="110"/>
      <c r="DA67" s="110"/>
      <c r="DB67" s="110"/>
    </row>
    <row r="68" spans="1:106">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10"/>
      <c r="BS68" s="110"/>
      <c r="BT68" s="110"/>
      <c r="BU68" s="110"/>
      <c r="BV68" s="110"/>
      <c r="BW68" s="110"/>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0"/>
      <c r="CW68" s="110"/>
      <c r="CX68" s="110"/>
      <c r="CY68" s="110"/>
      <c r="CZ68" s="110"/>
      <c r="DA68" s="110"/>
      <c r="DB68" s="110"/>
    </row>
    <row r="69" spans="1:106">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0"/>
      <c r="AR69" s="110"/>
      <c r="AS69" s="110"/>
      <c r="AT69" s="110"/>
      <c r="AU69" s="110"/>
      <c r="AV69" s="110"/>
      <c r="AW69" s="110"/>
      <c r="AX69" s="110"/>
      <c r="AY69" s="110"/>
      <c r="AZ69" s="110"/>
      <c r="BA69" s="110"/>
      <c r="BB69" s="110"/>
      <c r="BC69" s="110"/>
      <c r="BD69" s="110"/>
      <c r="BE69" s="110"/>
      <c r="BF69" s="110"/>
      <c r="BG69" s="110"/>
      <c r="BH69" s="110"/>
      <c r="BI69" s="110"/>
      <c r="BJ69" s="110"/>
      <c r="BK69" s="110"/>
      <c r="BL69" s="110"/>
      <c r="BM69" s="110"/>
      <c r="BN69" s="110"/>
      <c r="BO69" s="110"/>
      <c r="BP69" s="110"/>
      <c r="BQ69" s="110"/>
      <c r="BR69" s="110"/>
      <c r="BS69" s="110"/>
      <c r="BT69" s="110"/>
      <c r="BU69" s="110"/>
      <c r="BV69" s="110"/>
      <c r="BW69" s="110"/>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0"/>
      <c r="CW69" s="110"/>
      <c r="CX69" s="110"/>
      <c r="CY69" s="110"/>
      <c r="CZ69" s="110"/>
      <c r="DA69" s="110"/>
      <c r="DB69" s="110"/>
    </row>
    <row r="70" spans="1:106">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10"/>
      <c r="BI70" s="110"/>
      <c r="BJ70" s="110"/>
      <c r="BK70" s="110"/>
      <c r="BL70" s="110"/>
      <c r="BM70" s="110"/>
      <c r="BN70" s="110"/>
      <c r="BO70" s="110"/>
      <c r="BP70" s="110"/>
      <c r="BQ70" s="110"/>
      <c r="BR70" s="110"/>
      <c r="BS70" s="110"/>
      <c r="BT70" s="110"/>
      <c r="BU70" s="110"/>
      <c r="BV70" s="110"/>
      <c r="BW70" s="110"/>
      <c r="BX70" s="110"/>
      <c r="BY70" s="110"/>
      <c r="BZ70" s="110"/>
      <c r="CA70" s="110"/>
      <c r="CB70" s="110"/>
      <c r="CC70" s="110"/>
      <c r="CD70" s="110"/>
      <c r="CE70" s="110"/>
      <c r="CF70" s="110"/>
      <c r="CG70" s="110"/>
      <c r="CH70" s="110"/>
      <c r="CI70" s="110"/>
      <c r="CJ70" s="110"/>
      <c r="CK70" s="110"/>
      <c r="CL70" s="110"/>
      <c r="CM70" s="110"/>
      <c r="CN70" s="110"/>
      <c r="CO70" s="110"/>
      <c r="CP70" s="110"/>
      <c r="CQ70" s="110"/>
      <c r="CR70" s="110"/>
      <c r="CS70" s="110"/>
      <c r="CT70" s="110"/>
      <c r="CU70" s="110"/>
      <c r="CV70" s="110"/>
      <c r="CW70" s="110"/>
      <c r="CX70" s="110"/>
      <c r="CY70" s="110"/>
      <c r="CZ70" s="110"/>
      <c r="DA70" s="110"/>
      <c r="DB70" s="110"/>
    </row>
    <row r="71" spans="1:106">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110"/>
      <c r="BB71" s="110"/>
      <c r="BC71" s="110"/>
      <c r="BD71" s="110"/>
      <c r="BE71" s="110"/>
      <c r="BF71" s="110"/>
      <c r="BG71" s="110"/>
      <c r="BH71" s="110"/>
      <c r="BI71" s="110"/>
      <c r="BJ71" s="110"/>
      <c r="BK71" s="110"/>
      <c r="BL71" s="110"/>
      <c r="BM71" s="110"/>
      <c r="BN71" s="110"/>
      <c r="BO71" s="110"/>
      <c r="BP71" s="110"/>
      <c r="BQ71" s="110"/>
      <c r="BR71" s="110"/>
      <c r="BS71" s="110"/>
      <c r="BT71" s="110"/>
      <c r="BU71" s="110"/>
      <c r="BV71" s="110"/>
      <c r="BW71" s="110"/>
      <c r="BX71" s="110"/>
      <c r="BY71" s="110"/>
      <c r="BZ71" s="110"/>
      <c r="CA71" s="110"/>
      <c r="CB71" s="110"/>
      <c r="CC71" s="110"/>
      <c r="CD71" s="110"/>
      <c r="CE71" s="110"/>
      <c r="CF71" s="110"/>
      <c r="CG71" s="110"/>
      <c r="CH71" s="110"/>
      <c r="CI71" s="110"/>
      <c r="CJ71" s="110"/>
      <c r="CK71" s="110"/>
      <c r="CL71" s="110"/>
      <c r="CM71" s="110"/>
      <c r="CN71" s="110"/>
      <c r="CO71" s="110"/>
      <c r="CP71" s="110"/>
      <c r="CQ71" s="110"/>
      <c r="CR71" s="110"/>
      <c r="CS71" s="110"/>
      <c r="CT71" s="110"/>
      <c r="CU71" s="110"/>
      <c r="CV71" s="110"/>
      <c r="CW71" s="110"/>
      <c r="CX71" s="110"/>
      <c r="CY71" s="110"/>
      <c r="CZ71" s="110"/>
      <c r="DA71" s="110"/>
      <c r="DB71" s="110"/>
    </row>
    <row r="72" spans="1:106">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110"/>
      <c r="BB72" s="110"/>
      <c r="BC72" s="110"/>
      <c r="BD72" s="110"/>
      <c r="BE72" s="110"/>
      <c r="BF72" s="110"/>
      <c r="BG72" s="110"/>
      <c r="BH72" s="110"/>
      <c r="BI72" s="110"/>
      <c r="BJ72" s="110"/>
      <c r="BK72" s="110"/>
      <c r="BL72" s="110"/>
      <c r="BM72" s="110"/>
      <c r="BN72" s="110"/>
      <c r="BO72" s="110"/>
      <c r="BP72" s="110"/>
      <c r="BQ72" s="110"/>
      <c r="BR72" s="110"/>
      <c r="BS72" s="110"/>
      <c r="BT72" s="110"/>
      <c r="BU72" s="110"/>
      <c r="BV72" s="110"/>
      <c r="BW72" s="110"/>
      <c r="BX72" s="110"/>
      <c r="BY72" s="110"/>
      <c r="BZ72" s="110"/>
      <c r="CA72" s="110"/>
      <c r="CB72" s="110"/>
      <c r="CC72" s="110"/>
      <c r="CD72" s="110"/>
      <c r="CE72" s="110"/>
      <c r="CF72" s="110"/>
      <c r="CG72" s="110"/>
      <c r="CH72" s="110"/>
      <c r="CI72" s="110"/>
      <c r="CJ72" s="110"/>
      <c r="CK72" s="110"/>
      <c r="CL72" s="110"/>
      <c r="CM72" s="110"/>
      <c r="CN72" s="110"/>
      <c r="CO72" s="110"/>
      <c r="CP72" s="110"/>
      <c r="CQ72" s="110"/>
      <c r="CR72" s="110"/>
      <c r="CS72" s="110"/>
      <c r="CT72" s="110"/>
      <c r="CU72" s="110"/>
      <c r="CV72" s="110"/>
      <c r="CW72" s="110"/>
      <c r="CX72" s="110"/>
      <c r="CY72" s="110"/>
      <c r="CZ72" s="110"/>
      <c r="DA72" s="110"/>
      <c r="DB72" s="110"/>
    </row>
    <row r="73" spans="1:106">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10"/>
      <c r="BS73" s="110"/>
      <c r="BT73" s="110"/>
      <c r="BU73" s="110"/>
      <c r="BV73" s="110"/>
      <c r="BW73" s="110"/>
      <c r="BX73" s="110"/>
      <c r="BY73" s="110"/>
      <c r="BZ73" s="110"/>
      <c r="CA73" s="110"/>
      <c r="CB73" s="110"/>
      <c r="CC73" s="110"/>
      <c r="CD73" s="110"/>
      <c r="CE73" s="110"/>
      <c r="CF73" s="110"/>
      <c r="CG73" s="110"/>
      <c r="CH73" s="110"/>
      <c r="CI73" s="110"/>
      <c r="CJ73" s="110"/>
      <c r="CK73" s="110"/>
      <c r="CL73" s="110"/>
      <c r="CM73" s="110"/>
      <c r="CN73" s="110"/>
      <c r="CO73" s="110"/>
      <c r="CP73" s="110"/>
      <c r="CQ73" s="110"/>
      <c r="CR73" s="110"/>
      <c r="CS73" s="110"/>
      <c r="CT73" s="110"/>
      <c r="CU73" s="110"/>
      <c r="CV73" s="110"/>
      <c r="CW73" s="110"/>
      <c r="CX73" s="110"/>
      <c r="CY73" s="110"/>
      <c r="CZ73" s="110"/>
      <c r="DA73" s="110"/>
      <c r="DB73" s="110"/>
    </row>
    <row r="74" spans="1:106">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0"/>
      <c r="AQ74" s="110"/>
      <c r="AR74" s="110"/>
      <c r="AS74" s="110"/>
      <c r="AT74" s="110"/>
      <c r="AU74" s="110"/>
      <c r="AV74" s="110"/>
      <c r="AW74" s="110"/>
      <c r="AX74" s="110"/>
      <c r="AY74" s="110"/>
      <c r="AZ74" s="110"/>
      <c r="BA74" s="110"/>
      <c r="BB74" s="110"/>
      <c r="BC74" s="110"/>
      <c r="BD74" s="110"/>
      <c r="BE74" s="110"/>
      <c r="BF74" s="110"/>
      <c r="BG74" s="110"/>
      <c r="BH74" s="110"/>
      <c r="BI74" s="110"/>
      <c r="BJ74" s="110"/>
      <c r="BK74" s="110"/>
      <c r="BL74" s="110"/>
      <c r="BM74" s="110"/>
      <c r="BN74" s="110"/>
      <c r="BO74" s="110"/>
      <c r="BP74" s="110"/>
      <c r="BQ74" s="110"/>
      <c r="BR74" s="110"/>
      <c r="BS74" s="110"/>
      <c r="BT74" s="110"/>
      <c r="BU74" s="110"/>
      <c r="BV74" s="110"/>
      <c r="BW74" s="110"/>
      <c r="BX74" s="110"/>
      <c r="BY74" s="110"/>
      <c r="BZ74" s="110"/>
      <c r="CA74" s="110"/>
      <c r="CB74" s="110"/>
      <c r="CC74" s="110"/>
      <c r="CD74" s="110"/>
      <c r="CE74" s="110"/>
      <c r="CF74" s="110"/>
      <c r="CG74" s="110"/>
      <c r="CH74" s="110"/>
      <c r="CI74" s="110"/>
      <c r="CJ74" s="110"/>
      <c r="CK74" s="110"/>
      <c r="CL74" s="110"/>
      <c r="CM74" s="110"/>
      <c r="CN74" s="110"/>
      <c r="CO74" s="110"/>
      <c r="CP74" s="110"/>
      <c r="CQ74" s="110"/>
      <c r="CR74" s="110"/>
      <c r="CS74" s="110"/>
      <c r="CT74" s="110"/>
      <c r="CU74" s="110"/>
      <c r="CV74" s="110"/>
      <c r="CW74" s="110"/>
      <c r="CX74" s="110"/>
      <c r="CY74" s="110"/>
      <c r="CZ74" s="110"/>
      <c r="DA74" s="110"/>
      <c r="DB74" s="110"/>
    </row>
    <row r="75" spans="1:106">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0"/>
      <c r="BI75" s="110"/>
      <c r="BJ75" s="110"/>
      <c r="BK75" s="110"/>
      <c r="BL75" s="110"/>
      <c r="BM75" s="110"/>
      <c r="BN75" s="110"/>
      <c r="BO75" s="110"/>
      <c r="BP75" s="110"/>
      <c r="BQ75" s="110"/>
      <c r="BR75" s="110"/>
      <c r="BS75" s="110"/>
      <c r="BT75" s="110"/>
      <c r="BU75" s="110"/>
      <c r="BV75" s="110"/>
      <c r="BW75" s="110"/>
      <c r="BX75" s="110"/>
      <c r="BY75" s="110"/>
      <c r="BZ75" s="110"/>
      <c r="CA75" s="110"/>
      <c r="CB75" s="110"/>
      <c r="CC75" s="110"/>
      <c r="CD75" s="110"/>
      <c r="CE75" s="110"/>
      <c r="CF75" s="110"/>
      <c r="CG75" s="110"/>
      <c r="CH75" s="110"/>
      <c r="CI75" s="110"/>
      <c r="CJ75" s="110"/>
      <c r="CK75" s="110"/>
      <c r="CL75" s="110"/>
      <c r="CM75" s="110"/>
      <c r="CN75" s="110"/>
      <c r="CO75" s="110"/>
      <c r="CP75" s="110"/>
      <c r="CQ75" s="110"/>
      <c r="CR75" s="110"/>
      <c r="CS75" s="110"/>
      <c r="CT75" s="110"/>
      <c r="CU75" s="110"/>
      <c r="CV75" s="110"/>
      <c r="CW75" s="110"/>
      <c r="CX75" s="110"/>
      <c r="CY75" s="110"/>
      <c r="CZ75" s="110"/>
      <c r="DA75" s="110"/>
      <c r="DB75" s="110"/>
    </row>
    <row r="76" spans="1:106">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0"/>
      <c r="AM76" s="110"/>
      <c r="AN76" s="110"/>
      <c r="AO76" s="110"/>
      <c r="AP76" s="110"/>
      <c r="AQ76" s="110"/>
      <c r="AR76" s="110"/>
      <c r="AS76" s="110"/>
      <c r="AT76" s="110"/>
      <c r="AU76" s="110"/>
      <c r="AV76" s="110"/>
      <c r="AW76" s="110"/>
      <c r="AX76" s="110"/>
      <c r="AY76" s="110"/>
      <c r="AZ76" s="110"/>
      <c r="BA76" s="110"/>
      <c r="BB76" s="110"/>
      <c r="BC76" s="110"/>
      <c r="BD76" s="110"/>
      <c r="BE76" s="110"/>
      <c r="BF76" s="110"/>
      <c r="BG76" s="110"/>
      <c r="BH76" s="110"/>
      <c r="BI76" s="110"/>
      <c r="BJ76" s="110"/>
      <c r="BK76" s="110"/>
      <c r="BL76" s="110"/>
      <c r="BM76" s="110"/>
      <c r="BN76" s="110"/>
      <c r="BO76" s="110"/>
      <c r="BP76" s="110"/>
      <c r="BQ76" s="110"/>
      <c r="BR76" s="110"/>
      <c r="BS76" s="110"/>
      <c r="BT76" s="110"/>
      <c r="BU76" s="110"/>
      <c r="BV76" s="110"/>
      <c r="BW76" s="110"/>
      <c r="BX76" s="110"/>
      <c r="BY76" s="110"/>
      <c r="BZ76" s="110"/>
      <c r="CA76" s="110"/>
      <c r="CB76" s="110"/>
      <c r="CC76" s="110"/>
      <c r="CD76" s="110"/>
      <c r="CE76" s="110"/>
      <c r="CF76" s="110"/>
      <c r="CG76" s="110"/>
      <c r="CH76" s="110"/>
      <c r="CI76" s="110"/>
      <c r="CJ76" s="110"/>
      <c r="CK76" s="110"/>
      <c r="CL76" s="110"/>
      <c r="CM76" s="110"/>
      <c r="CN76" s="110"/>
      <c r="CO76" s="110"/>
      <c r="CP76" s="110"/>
      <c r="CQ76" s="110"/>
      <c r="CR76" s="110"/>
      <c r="CS76" s="110"/>
      <c r="CT76" s="110"/>
      <c r="CU76" s="110"/>
      <c r="CV76" s="110"/>
      <c r="CW76" s="110"/>
      <c r="CX76" s="110"/>
      <c r="CY76" s="110"/>
      <c r="CZ76" s="110"/>
      <c r="DA76" s="110"/>
      <c r="DB76" s="110"/>
    </row>
    <row r="77" spans="1:106">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10"/>
      <c r="BS77" s="110"/>
      <c r="BT77" s="110"/>
      <c r="BU77" s="110"/>
      <c r="BV77" s="110"/>
      <c r="BW77" s="110"/>
      <c r="BX77" s="110"/>
      <c r="BY77" s="110"/>
      <c r="BZ77" s="110"/>
      <c r="CA77" s="110"/>
      <c r="CB77" s="110"/>
      <c r="CC77" s="110"/>
      <c r="CD77" s="110"/>
      <c r="CE77" s="110"/>
      <c r="CF77" s="110"/>
      <c r="CG77" s="110"/>
      <c r="CH77" s="110"/>
      <c r="CI77" s="110"/>
      <c r="CJ77" s="110"/>
      <c r="CK77" s="110"/>
      <c r="CL77" s="110"/>
      <c r="CM77" s="110"/>
      <c r="CN77" s="110"/>
      <c r="CO77" s="110"/>
      <c r="CP77" s="110"/>
      <c r="CQ77" s="110"/>
      <c r="CR77" s="110"/>
      <c r="CS77" s="110"/>
      <c r="CT77" s="110"/>
      <c r="CU77" s="110"/>
      <c r="CV77" s="110"/>
      <c r="CW77" s="110"/>
      <c r="CX77" s="110"/>
      <c r="CY77" s="110"/>
      <c r="CZ77" s="110"/>
      <c r="DA77" s="110"/>
      <c r="DB77" s="110"/>
    </row>
    <row r="78" spans="1:106">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c r="AT78" s="110"/>
      <c r="AU78" s="110"/>
      <c r="AV78" s="110"/>
      <c r="AW78" s="110"/>
      <c r="AX78" s="110"/>
      <c r="AY78" s="110"/>
      <c r="AZ78" s="110"/>
      <c r="BA78" s="110"/>
      <c r="BB78" s="110"/>
      <c r="BC78" s="110"/>
      <c r="BD78" s="110"/>
      <c r="BE78" s="110"/>
      <c r="BF78" s="110"/>
      <c r="BG78" s="110"/>
      <c r="BH78" s="110"/>
      <c r="BI78" s="110"/>
      <c r="BJ78" s="110"/>
      <c r="BK78" s="110"/>
      <c r="BL78" s="110"/>
      <c r="BM78" s="110"/>
      <c r="BN78" s="110"/>
      <c r="BO78" s="110"/>
      <c r="BP78" s="110"/>
      <c r="BQ78" s="110"/>
      <c r="BR78" s="110"/>
      <c r="BS78" s="110"/>
      <c r="BT78" s="110"/>
      <c r="BU78" s="110"/>
      <c r="BV78" s="110"/>
      <c r="BW78" s="110"/>
      <c r="BX78" s="110"/>
      <c r="BY78" s="110"/>
      <c r="BZ78" s="110"/>
      <c r="CA78" s="110"/>
      <c r="CB78" s="110"/>
      <c r="CC78" s="110"/>
      <c r="CD78" s="110"/>
      <c r="CE78" s="110"/>
      <c r="CF78" s="110"/>
      <c r="CG78" s="110"/>
      <c r="CH78" s="110"/>
      <c r="CI78" s="110"/>
      <c r="CJ78" s="110"/>
      <c r="CK78" s="110"/>
      <c r="CL78" s="110"/>
      <c r="CM78" s="110"/>
      <c r="CN78" s="110"/>
      <c r="CO78" s="110"/>
      <c r="CP78" s="110"/>
      <c r="CQ78" s="110"/>
      <c r="CR78" s="110"/>
      <c r="CS78" s="110"/>
      <c r="CT78" s="110"/>
      <c r="CU78" s="110"/>
      <c r="CV78" s="110"/>
      <c r="CW78" s="110"/>
      <c r="CX78" s="110"/>
      <c r="CY78" s="110"/>
      <c r="CZ78" s="110"/>
      <c r="DA78" s="110"/>
      <c r="DB78" s="110"/>
    </row>
    <row r="100" spans="3:11" ht="15.75">
      <c r="C100" s="134"/>
      <c r="D100" s="134"/>
      <c r="E100" s="135"/>
      <c r="F100" s="135"/>
      <c r="G100" s="650" t="s">
        <v>1028</v>
      </c>
      <c r="H100" s="650"/>
      <c r="I100" s="650"/>
      <c r="J100" s="651"/>
      <c r="K100" s="651"/>
    </row>
    <row r="101" spans="3:11">
      <c r="C101" s="136"/>
      <c r="D101" s="136"/>
      <c r="E101" s="652"/>
      <c r="F101" s="653"/>
      <c r="G101" s="596" t="e">
        <f>G17</f>
        <v>#N/A</v>
      </c>
      <c r="H101" s="597"/>
      <c r="I101" s="597"/>
      <c r="J101" s="598"/>
      <c r="K101" s="598"/>
    </row>
    <row r="102" spans="3:11" ht="13.5" thickBot="1">
      <c r="C102" s="136"/>
      <c r="D102" s="136"/>
      <c r="E102" s="653"/>
      <c r="F102" s="653"/>
      <c r="G102" s="599"/>
      <c r="H102" s="599"/>
      <c r="I102" s="599"/>
      <c r="J102" s="600"/>
      <c r="K102" s="600"/>
    </row>
    <row r="103" spans="3:11" ht="13.5" thickBot="1">
      <c r="C103" s="601" t="str">
        <f>C19</f>
        <v>FY-2022</v>
      </c>
      <c r="D103" s="602"/>
      <c r="E103" s="602"/>
      <c r="F103" s="603"/>
      <c r="G103" s="604" t="str">
        <f>G19</f>
        <v>QTR 2</v>
      </c>
      <c r="H103" s="605"/>
      <c r="I103" s="137" t="str">
        <f>I19</f>
        <v/>
      </c>
      <c r="J103" s="606"/>
      <c r="K103" s="607"/>
    </row>
    <row r="104" spans="3:11">
      <c r="C104" s="602"/>
      <c r="D104" s="602"/>
      <c r="E104" s="602"/>
      <c r="F104" s="603"/>
      <c r="G104" s="608" t="s">
        <v>1030</v>
      </c>
      <c r="H104" s="609"/>
      <c r="I104" s="138" t="s">
        <v>1031</v>
      </c>
      <c r="J104" s="610" t="s">
        <v>1032</v>
      </c>
      <c r="K104" s="611"/>
    </row>
    <row r="105" spans="3:11">
      <c r="C105" s="602"/>
      <c r="D105" s="602"/>
      <c r="E105" s="602"/>
      <c r="F105" s="603"/>
      <c r="G105" s="614" t="str">
        <f>G21</f>
        <v>Reported</v>
      </c>
      <c r="H105" s="615"/>
      <c r="I105" s="139" t="s">
        <v>1034</v>
      </c>
      <c r="J105" s="612"/>
      <c r="K105" s="613"/>
    </row>
    <row r="106" spans="3:11" ht="12.75" customHeight="1">
      <c r="C106" s="637" t="s">
        <v>1035</v>
      </c>
      <c r="D106" s="637"/>
      <c r="E106" s="637"/>
      <c r="F106" s="638"/>
      <c r="G106" s="639">
        <f>G22</f>
        <v>0</v>
      </c>
      <c r="H106" s="640"/>
      <c r="I106" s="643">
        <f>I22</f>
        <v>0</v>
      </c>
      <c r="J106" s="625">
        <f>J22</f>
        <v>0</v>
      </c>
      <c r="K106" s="626"/>
    </row>
    <row r="107" spans="3:11" ht="12.75" customHeight="1">
      <c r="C107" s="637"/>
      <c r="D107" s="637"/>
      <c r="E107" s="637"/>
      <c r="F107" s="638"/>
      <c r="G107" s="647"/>
      <c r="H107" s="648"/>
      <c r="I107" s="649"/>
      <c r="J107" s="627"/>
      <c r="K107" s="628"/>
    </row>
    <row r="108" spans="3:11" ht="12.75" customHeight="1">
      <c r="C108" s="637" t="s">
        <v>1036</v>
      </c>
      <c r="D108" s="637"/>
      <c r="E108" s="637"/>
      <c r="F108" s="638"/>
      <c r="G108" s="639" t="e">
        <f>G24</f>
        <v>#N/A</v>
      </c>
      <c r="H108" s="640"/>
      <c r="I108" s="643" t="e">
        <f>I24</f>
        <v>#N/A</v>
      </c>
      <c r="J108" s="625" t="e">
        <f>J24</f>
        <v>#N/A</v>
      </c>
      <c r="K108" s="626"/>
    </row>
    <row r="109" spans="3:11" ht="12.75" customHeight="1">
      <c r="C109" s="637"/>
      <c r="D109" s="637"/>
      <c r="E109" s="637"/>
      <c r="F109" s="638"/>
      <c r="G109" s="647"/>
      <c r="H109" s="648"/>
      <c r="I109" s="649"/>
      <c r="J109" s="627"/>
      <c r="K109" s="628"/>
    </row>
    <row r="110" spans="3:11" ht="12.75" customHeight="1">
      <c r="C110" s="637" t="s">
        <v>1037</v>
      </c>
      <c r="D110" s="637"/>
      <c r="E110" s="637"/>
      <c r="F110" s="638"/>
      <c r="G110" s="639" t="e">
        <f>G26</f>
        <v>#N/A</v>
      </c>
      <c r="H110" s="640"/>
      <c r="I110" s="643" t="e">
        <f>I26</f>
        <v>#N/A</v>
      </c>
      <c r="J110" s="625" t="e">
        <f>J26</f>
        <v>#N/A</v>
      </c>
      <c r="K110" s="626"/>
    </row>
    <row r="111" spans="3:11" ht="13.5" customHeight="1" thickBot="1">
      <c r="C111" s="637"/>
      <c r="D111" s="637"/>
      <c r="E111" s="637"/>
      <c r="F111" s="638"/>
      <c r="G111" s="641"/>
      <c r="H111" s="642"/>
      <c r="I111" s="644"/>
      <c r="J111" s="635"/>
      <c r="K111" s="636"/>
    </row>
    <row r="112" spans="3:11" ht="12.75" customHeight="1">
      <c r="C112" s="134"/>
      <c r="D112" s="134"/>
      <c r="E112" s="134"/>
      <c r="F112" s="134"/>
      <c r="G112" s="140"/>
      <c r="H112" s="141"/>
      <c r="I112" s="141"/>
      <c r="J112" s="645">
        <f>J28</f>
        <v>0</v>
      </c>
      <c r="K112" s="646"/>
    </row>
    <row r="113" spans="3:11" ht="12.75" customHeight="1">
      <c r="C113" s="134"/>
      <c r="D113" s="134"/>
      <c r="E113" s="134"/>
      <c r="F113" s="134"/>
      <c r="G113" s="142"/>
      <c r="H113" s="143"/>
      <c r="I113" s="143"/>
      <c r="J113" s="620"/>
      <c r="K113" s="621"/>
    </row>
    <row r="114" spans="3:11" ht="12.75" customHeight="1">
      <c r="C114" s="134"/>
      <c r="D114" s="134"/>
      <c r="E114" s="134"/>
      <c r="F114" s="134"/>
      <c r="G114" s="142"/>
      <c r="H114" s="143"/>
      <c r="I114" s="143"/>
      <c r="J114" s="618">
        <f>J30</f>
        <v>0</v>
      </c>
      <c r="K114" s="619"/>
    </row>
    <row r="115" spans="3:11" ht="12.75" customHeight="1">
      <c r="C115" s="134"/>
      <c r="D115" s="134"/>
      <c r="E115" s="134"/>
      <c r="F115" s="134"/>
      <c r="G115" s="142"/>
      <c r="H115" s="143"/>
      <c r="I115" s="143"/>
      <c r="J115" s="620"/>
      <c r="K115" s="621"/>
    </row>
    <row r="116" spans="3:11" ht="12.75" customHeight="1">
      <c r="C116" s="134"/>
      <c r="D116" s="134"/>
      <c r="E116" s="134"/>
      <c r="F116" s="134"/>
      <c r="G116" s="142"/>
      <c r="H116" s="143"/>
      <c r="I116" s="143"/>
      <c r="J116" s="618">
        <f>J32</f>
        <v>0</v>
      </c>
      <c r="K116" s="619"/>
    </row>
    <row r="117" spans="3:11" ht="12.75" customHeight="1">
      <c r="C117" s="134"/>
      <c r="D117" s="134"/>
      <c r="E117" s="134"/>
      <c r="F117" s="134"/>
      <c r="G117" s="142"/>
      <c r="H117" s="143"/>
      <c r="I117" s="143"/>
      <c r="J117" s="620"/>
      <c r="K117" s="621"/>
    </row>
    <row r="118" spans="3:11" ht="12.75" customHeight="1">
      <c r="C118" s="134"/>
      <c r="D118" s="134"/>
      <c r="E118" s="134"/>
      <c r="F118" s="134"/>
      <c r="G118" s="622" t="s">
        <v>1038</v>
      </c>
      <c r="H118" s="623"/>
      <c r="I118" s="624"/>
      <c r="J118" s="625" t="e">
        <f>J34</f>
        <v>#N/A</v>
      </c>
      <c r="K118" s="626"/>
    </row>
    <row r="119" spans="3:11" ht="12.75" customHeight="1">
      <c r="C119" s="134"/>
      <c r="D119" s="134"/>
      <c r="E119" s="134"/>
      <c r="F119" s="134"/>
      <c r="G119" s="622"/>
      <c r="H119" s="623"/>
      <c r="I119" s="624"/>
      <c r="J119" s="627"/>
      <c r="K119" s="628"/>
    </row>
    <row r="120" spans="3:11" ht="12.75" customHeight="1">
      <c r="C120" s="134"/>
      <c r="D120" s="134"/>
      <c r="E120" s="134"/>
      <c r="F120" s="134"/>
      <c r="G120" s="622" t="s">
        <v>1039</v>
      </c>
      <c r="H120" s="623"/>
      <c r="I120" s="624"/>
      <c r="J120" s="625" t="e">
        <f>J36</f>
        <v>#VALUE!</v>
      </c>
      <c r="K120" s="626"/>
    </row>
    <row r="121" spans="3:11" ht="12.75" customHeight="1">
      <c r="C121" s="134"/>
      <c r="D121" s="134"/>
      <c r="E121" s="134"/>
      <c r="F121" s="134"/>
      <c r="G121" s="622"/>
      <c r="H121" s="623"/>
      <c r="I121" s="624"/>
      <c r="J121" s="627"/>
      <c r="K121" s="628"/>
    </row>
    <row r="122" spans="3:11" ht="12.75" customHeight="1">
      <c r="C122" s="134"/>
      <c r="D122" s="134"/>
      <c r="E122" s="134"/>
      <c r="F122" s="134"/>
      <c r="G122" s="629" t="s">
        <v>1040</v>
      </c>
      <c r="H122" s="630"/>
      <c r="I122" s="631"/>
      <c r="J122" s="625" t="e">
        <f>J38</f>
        <v>#VALUE!</v>
      </c>
      <c r="K122" s="626"/>
    </row>
    <row r="123" spans="3:11" ht="26.25" customHeight="1" thickBot="1">
      <c r="C123" s="134"/>
      <c r="D123" s="134"/>
      <c r="E123" s="134"/>
      <c r="F123" s="134"/>
      <c r="G123" s="632"/>
      <c r="H123" s="633"/>
      <c r="I123" s="634"/>
      <c r="J123" s="635"/>
      <c r="K123" s="636"/>
    </row>
  </sheetData>
  <sheetProtection sheet="1" selectLockedCells="1"/>
  <mergeCells count="119">
    <mergeCell ref="C106:F107"/>
    <mergeCell ref="G106:H107"/>
    <mergeCell ref="I106:I107"/>
    <mergeCell ref="J106:K107"/>
    <mergeCell ref="C108:F109"/>
    <mergeCell ref="G108:H109"/>
    <mergeCell ref="I108:I109"/>
    <mergeCell ref="J108:K109"/>
    <mergeCell ref="G100:K100"/>
    <mergeCell ref="E101:F102"/>
    <mergeCell ref="J116:K117"/>
    <mergeCell ref="G118:I119"/>
    <mergeCell ref="J118:K119"/>
    <mergeCell ref="G120:I121"/>
    <mergeCell ref="J120:K121"/>
    <mergeCell ref="G122:I123"/>
    <mergeCell ref="J122:K123"/>
    <mergeCell ref="C110:F111"/>
    <mergeCell ref="G110:H111"/>
    <mergeCell ref="I110:I111"/>
    <mergeCell ref="J110:K111"/>
    <mergeCell ref="J112:K113"/>
    <mergeCell ref="J114:K115"/>
    <mergeCell ref="A53:H53"/>
    <mergeCell ref="I53:K53"/>
    <mergeCell ref="D43:F43"/>
    <mergeCell ref="G43:H43"/>
    <mergeCell ref="I43:K43"/>
    <mergeCell ref="A44:K44"/>
    <mergeCell ref="A45:K45"/>
    <mergeCell ref="G101:K102"/>
    <mergeCell ref="C103:F105"/>
    <mergeCell ref="G103:H103"/>
    <mergeCell ref="J103:K103"/>
    <mergeCell ref="G104:H104"/>
    <mergeCell ref="J104:K105"/>
    <mergeCell ref="G105:H105"/>
    <mergeCell ref="A54:H55"/>
    <mergeCell ref="I54:K55"/>
    <mergeCell ref="A56:E56"/>
    <mergeCell ref="F56:H56"/>
    <mergeCell ref="I56:K56"/>
    <mergeCell ref="A57:H57"/>
    <mergeCell ref="I57:K57"/>
    <mergeCell ref="L45:L46"/>
    <mergeCell ref="A46:K47"/>
    <mergeCell ref="L47:L52"/>
    <mergeCell ref="B49:K49"/>
    <mergeCell ref="A50:H50"/>
    <mergeCell ref="A40:E40"/>
    <mergeCell ref="F40:H41"/>
    <mergeCell ref="I40:I41"/>
    <mergeCell ref="J40:K41"/>
    <mergeCell ref="L40:L44"/>
    <mergeCell ref="B41:E41"/>
    <mergeCell ref="A42:A43"/>
    <mergeCell ref="B42:C42"/>
    <mergeCell ref="D42:F42"/>
    <mergeCell ref="B43:C43"/>
    <mergeCell ref="I50:K50"/>
    <mergeCell ref="A51:H51"/>
    <mergeCell ref="I51:K52"/>
    <mergeCell ref="A52:H52"/>
    <mergeCell ref="J30:K31"/>
    <mergeCell ref="L30:L34"/>
    <mergeCell ref="J32:K33"/>
    <mergeCell ref="G34:I35"/>
    <mergeCell ref="J34:K35"/>
    <mergeCell ref="G36:I37"/>
    <mergeCell ref="J36:K37"/>
    <mergeCell ref="L36:L39"/>
    <mergeCell ref="G38:I39"/>
    <mergeCell ref="J38:K39"/>
    <mergeCell ref="L24:L27"/>
    <mergeCell ref="C26:F27"/>
    <mergeCell ref="G26:H27"/>
    <mergeCell ref="I26:I27"/>
    <mergeCell ref="J26:K27"/>
    <mergeCell ref="J28:K29"/>
    <mergeCell ref="C22:F23"/>
    <mergeCell ref="G22:H23"/>
    <mergeCell ref="I22:I23"/>
    <mergeCell ref="J22:K23"/>
    <mergeCell ref="C24:F25"/>
    <mergeCell ref="G24:H25"/>
    <mergeCell ref="I24:I25"/>
    <mergeCell ref="J24:K25"/>
    <mergeCell ref="A13:D13"/>
    <mergeCell ref="E13:H13"/>
    <mergeCell ref="I13:K13"/>
    <mergeCell ref="L13:L14"/>
    <mergeCell ref="A14:D14"/>
    <mergeCell ref="E14:H14"/>
    <mergeCell ref="C19:F21"/>
    <mergeCell ref="G19:H19"/>
    <mergeCell ref="J19:K19"/>
    <mergeCell ref="G20:H20"/>
    <mergeCell ref="J20:K21"/>
    <mergeCell ref="G21:H21"/>
    <mergeCell ref="A15:D15"/>
    <mergeCell ref="E15:F15"/>
    <mergeCell ref="G15:I15"/>
    <mergeCell ref="J15:K15"/>
    <mergeCell ref="G16:K16"/>
    <mergeCell ref="E17:F18"/>
    <mergeCell ref="G17:K18"/>
    <mergeCell ref="L1:L4"/>
    <mergeCell ref="L6:L9"/>
    <mergeCell ref="A7:D7"/>
    <mergeCell ref="E7:I8"/>
    <mergeCell ref="J7:J8"/>
    <mergeCell ref="A8:D8"/>
    <mergeCell ref="I9:K12"/>
    <mergeCell ref="A10:A12"/>
    <mergeCell ref="B10:H10"/>
    <mergeCell ref="B11:H11"/>
    <mergeCell ref="L11:L12"/>
    <mergeCell ref="B12:H12"/>
    <mergeCell ref="K4:K6"/>
  </mergeCells>
  <hyperlinks>
    <hyperlink ref="G16:K16" location="SF425Qtr2!A1" display="Summary Report for " xr:uid="{00000000-0004-0000-0A00-000000000000}"/>
  </hyperlinks>
  <pageMargins left="0.75" right="0.31" top="0.5" bottom="1" header="0.5" footer="0.5"/>
  <pageSetup orientation="portrait" r:id="rId1"/>
  <headerFooter alignWithMargins="0">
    <oddFooter xml:space="preserve">&amp;L&amp;8Auto-Generated&amp;C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id="{00654E42-93DF-4CBD-9739-2C863204AF4D}">
            <xm:f>Introduction!$J$20="ON"</xm:f>
            <x14:dxf>
              <numFmt numFmtId="10" formatCode="&quot;$&quot;#,##0_);[Red]\(&quot;$&quot;#,##0\)"/>
            </x14:dxf>
          </x14:cfRule>
          <xm:sqref>G22:K27</xm:sqref>
        </x14:conditionalFormatting>
        <x14:conditionalFormatting xmlns:xm="http://schemas.microsoft.com/office/excel/2006/main">
          <x14:cfRule type="expression" priority="2" id="{2C33C788-CA6F-48B2-A8C2-A6704CAEFE67}">
            <xm:f>Introduction!$J$20="ON"</xm:f>
            <x14:dxf>
              <numFmt numFmtId="10" formatCode="&quot;$&quot;#,##0_);[Red]\(&quot;$&quot;#,##0\)"/>
            </x14:dxf>
          </x14:cfRule>
          <xm:sqref>J34:K39</xm:sqref>
        </x14:conditionalFormatting>
        <x14:conditionalFormatting xmlns:xm="http://schemas.microsoft.com/office/excel/2006/main">
          <x14:cfRule type="expression" priority="1" id="{403CDFFB-C85D-48EA-A44E-CCE3095AAD19}">
            <xm:f>Introduction!$J$20="ON"</xm:f>
            <x14:dxf>
              <numFmt numFmtId="10" formatCode="&quot;$&quot;#,##0_);[Red]\(&quot;$&quot;#,##0\)"/>
            </x14:dxf>
          </x14:cfRule>
          <xm:sqref>G106:K111 J118:K123</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7"/>
  <dimension ref="A1:DB123"/>
  <sheetViews>
    <sheetView showGridLines="0" showRowColHeaders="0" showZeros="0" showOutlineSymbols="0" zoomScale="120" zoomScaleNormal="120" workbookViewId="0">
      <selection activeCell="I6" sqref="I6"/>
    </sheetView>
  </sheetViews>
  <sheetFormatPr defaultRowHeight="12.75"/>
  <cols>
    <col min="1" max="1" width="6.140625" style="111" customWidth="1"/>
    <col min="2" max="2" width="9.140625" style="111"/>
    <col min="3" max="3" width="30.28515625" style="111" customWidth="1"/>
    <col min="4" max="4" width="2.140625" style="111" customWidth="1"/>
    <col min="5" max="5" width="4.85546875" style="111" customWidth="1"/>
    <col min="6" max="6" width="3.5703125" style="111" customWidth="1"/>
    <col min="7" max="7" width="9.42578125" style="111" customWidth="1"/>
    <col min="8" max="8" width="7.140625" style="111" customWidth="1"/>
    <col min="9" max="9" width="16.5703125" style="111" customWidth="1"/>
    <col min="10" max="10" width="10.140625" style="111" customWidth="1"/>
    <col min="11" max="11" width="9.140625" style="111"/>
    <col min="12" max="12" width="16.5703125" style="111" customWidth="1"/>
    <col min="13" max="16384" width="9.140625" style="111"/>
  </cols>
  <sheetData>
    <row r="1" spans="1:106" ht="18.75" customHeight="1">
      <c r="A1" s="156"/>
      <c r="B1" s="105"/>
      <c r="C1" s="106" t="s">
        <v>1027</v>
      </c>
      <c r="D1" s="105"/>
      <c r="E1" s="105"/>
      <c r="F1" s="105"/>
      <c r="G1" s="105"/>
      <c r="H1" s="105"/>
      <c r="I1" s="105"/>
      <c r="J1" s="107"/>
      <c r="K1" s="108"/>
      <c r="L1" s="498"/>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0"/>
      <c r="AM1" s="110"/>
      <c r="AN1" s="110"/>
      <c r="AO1" s="110"/>
      <c r="AP1" s="110"/>
      <c r="AQ1" s="110"/>
      <c r="AR1" s="110"/>
      <c r="AS1" s="110"/>
      <c r="AT1" s="110"/>
      <c r="AU1" s="110"/>
      <c r="AV1" s="110"/>
      <c r="AW1" s="110"/>
      <c r="AX1" s="110"/>
      <c r="AY1" s="110"/>
      <c r="AZ1" s="110"/>
      <c r="BA1" s="110"/>
      <c r="BB1" s="110"/>
      <c r="BC1" s="110"/>
      <c r="BD1" s="110"/>
      <c r="BE1" s="110"/>
      <c r="BF1" s="110"/>
      <c r="BG1" s="110"/>
      <c r="BH1" s="110"/>
      <c r="BI1" s="110"/>
      <c r="BJ1" s="110"/>
      <c r="BK1" s="110"/>
      <c r="BL1" s="110"/>
      <c r="BM1" s="110"/>
      <c r="BN1" s="110"/>
      <c r="BO1" s="110"/>
      <c r="BP1" s="110"/>
      <c r="BQ1" s="110"/>
      <c r="BR1" s="110"/>
      <c r="BS1" s="110"/>
      <c r="BT1" s="110"/>
      <c r="BU1" s="110"/>
      <c r="BV1" s="110"/>
      <c r="BW1" s="110"/>
      <c r="BX1" s="110"/>
      <c r="BY1" s="110"/>
      <c r="BZ1" s="110"/>
      <c r="CA1" s="110"/>
      <c r="CB1" s="110"/>
      <c r="CC1" s="110"/>
      <c r="CD1" s="110"/>
      <c r="CE1" s="110"/>
      <c r="CF1" s="110"/>
      <c r="CG1" s="110"/>
      <c r="CH1" s="110"/>
      <c r="CI1" s="110"/>
      <c r="CJ1" s="110"/>
      <c r="CK1" s="110"/>
      <c r="CL1" s="110"/>
      <c r="CM1" s="110"/>
      <c r="CN1" s="110"/>
      <c r="CO1" s="110"/>
      <c r="CP1" s="110"/>
      <c r="CQ1" s="110"/>
      <c r="CR1" s="110"/>
      <c r="CS1" s="110"/>
      <c r="CT1" s="110"/>
      <c r="CU1" s="110"/>
      <c r="CV1" s="110"/>
      <c r="CW1" s="110"/>
      <c r="CX1" s="110"/>
      <c r="CY1" s="110"/>
      <c r="CZ1" s="110"/>
      <c r="DA1" s="110"/>
      <c r="DB1" s="110"/>
    </row>
    <row r="2" spans="1:106" ht="15">
      <c r="A2" s="112"/>
      <c r="B2" s="113"/>
      <c r="C2" s="114">
        <f ca="1">TODAY()</f>
        <v>44580</v>
      </c>
      <c r="D2" s="113"/>
      <c r="E2" s="113"/>
      <c r="F2" s="113"/>
      <c r="G2" s="113"/>
      <c r="H2" s="113"/>
      <c r="I2" s="113"/>
      <c r="J2" s="113"/>
      <c r="K2" s="113"/>
      <c r="L2" s="498"/>
      <c r="M2" s="109"/>
      <c r="N2" s="109"/>
      <c r="O2" s="109"/>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0"/>
      <c r="CQ2" s="110"/>
      <c r="CR2" s="110"/>
      <c r="CS2" s="110"/>
      <c r="CT2" s="110"/>
      <c r="CU2" s="110"/>
      <c r="CV2" s="110"/>
      <c r="CW2" s="110"/>
      <c r="CX2" s="110"/>
      <c r="CY2" s="110"/>
      <c r="CZ2" s="110"/>
      <c r="DA2" s="110"/>
      <c r="DB2" s="110"/>
    </row>
    <row r="3" spans="1:106">
      <c r="A3" s="115"/>
      <c r="B3" s="113"/>
      <c r="C3" s="116">
        <f ca="1">TODAY()</f>
        <v>44580</v>
      </c>
      <c r="D3" s="113"/>
      <c r="E3" s="113"/>
      <c r="F3" s="113"/>
      <c r="G3" s="113"/>
      <c r="H3" s="113"/>
      <c r="I3" s="116"/>
      <c r="J3" s="113"/>
      <c r="K3" s="113"/>
      <c r="L3" s="498"/>
      <c r="M3" s="109"/>
      <c r="N3" s="109"/>
      <c r="O3" s="109"/>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row>
    <row r="4" spans="1:106" ht="12.75" customHeight="1">
      <c r="A4" s="115"/>
      <c r="B4" s="113"/>
      <c r="C4" s="113"/>
      <c r="D4" s="113"/>
      <c r="E4" s="113"/>
      <c r="F4" s="113"/>
      <c r="G4" s="113"/>
      <c r="H4" s="113"/>
      <c r="I4" s="116"/>
      <c r="J4" s="113"/>
      <c r="K4" s="477" t="s">
        <v>32</v>
      </c>
      <c r="L4" s="498"/>
      <c r="M4" s="109"/>
      <c r="N4" s="109"/>
      <c r="O4" s="109"/>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row>
    <row r="5" spans="1:106" ht="9" customHeight="1" thickBot="1">
      <c r="A5" s="117"/>
      <c r="B5" s="118"/>
      <c r="C5" s="118"/>
      <c r="D5" s="118"/>
      <c r="E5" s="117"/>
      <c r="F5" s="118"/>
      <c r="G5" s="118"/>
      <c r="H5" s="118"/>
      <c r="I5" s="118"/>
      <c r="J5" s="119"/>
      <c r="K5" s="477"/>
      <c r="L5" s="120"/>
      <c r="M5" s="107"/>
      <c r="N5" s="107"/>
      <c r="O5" s="107"/>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row>
    <row r="6" spans="1:106" ht="19.5" customHeight="1" thickTop="1" thickBot="1">
      <c r="A6" s="117"/>
      <c r="B6" s="118"/>
      <c r="C6" s="118"/>
      <c r="D6" s="118"/>
      <c r="E6" s="117"/>
      <c r="F6" s="118"/>
      <c r="G6" s="118"/>
      <c r="H6" s="118"/>
      <c r="I6" s="121"/>
      <c r="J6" s="119"/>
      <c r="K6" s="477"/>
      <c r="L6" s="498"/>
      <c r="M6" s="107"/>
      <c r="N6" s="107"/>
      <c r="O6" s="107"/>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c r="CR6" s="110"/>
      <c r="CS6" s="110"/>
      <c r="CT6" s="110"/>
      <c r="CU6" s="110"/>
      <c r="CV6" s="110"/>
      <c r="CW6" s="110"/>
      <c r="CX6" s="110"/>
      <c r="CY6" s="110"/>
      <c r="CZ6" s="110"/>
      <c r="DA6" s="110"/>
      <c r="DB6" s="110"/>
    </row>
    <row r="7" spans="1:106" ht="11.1" customHeight="1" thickTop="1">
      <c r="A7" s="499"/>
      <c r="B7" s="500"/>
      <c r="C7" s="500"/>
      <c r="D7" s="500"/>
      <c r="E7" s="501"/>
      <c r="F7" s="502"/>
      <c r="G7" s="502"/>
      <c r="H7" s="502"/>
      <c r="I7" s="502"/>
      <c r="J7" s="503"/>
      <c r="K7" s="122"/>
      <c r="L7" s="498"/>
      <c r="M7" s="107"/>
      <c r="N7" s="107"/>
      <c r="O7" s="107"/>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row>
    <row r="8" spans="1:106" ht="11.1" customHeight="1" thickBot="1">
      <c r="A8" s="504"/>
      <c r="B8" s="505"/>
      <c r="C8" s="505"/>
      <c r="D8" s="505"/>
      <c r="E8" s="502"/>
      <c r="F8" s="502"/>
      <c r="G8" s="502"/>
      <c r="H8" s="502"/>
      <c r="I8" s="502"/>
      <c r="J8" s="500"/>
      <c r="K8" s="123"/>
      <c r="L8" s="498"/>
      <c r="M8" s="107"/>
      <c r="N8" s="107"/>
      <c r="O8" s="107"/>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row>
    <row r="9" spans="1:106" ht="12.75" customHeight="1" thickTop="1">
      <c r="A9" s="144"/>
      <c r="B9" s="145"/>
      <c r="C9" s="145"/>
      <c r="D9" s="189"/>
      <c r="E9" s="145"/>
      <c r="F9" s="145"/>
      <c r="G9" s="146"/>
      <c r="H9" s="146"/>
      <c r="I9" s="506" t="e">
        <f>IF(J34&gt;J36,"ERROR:  The Federal share of outlays cannot exceed the total Federal funds authorized for this period.  Adjust your expenditure sheet so that the Federal share is:",IF(J24&lt;J26-'Instructions-DataEntry'!$C$103,"ERROR:  The Federal share exceeds the amount allowed.  You must decrease the federal share on your expenditure sheet.",""))</f>
        <v>#N/A</v>
      </c>
      <c r="J9" s="507"/>
      <c r="K9" s="508"/>
      <c r="L9" s="498"/>
      <c r="M9" s="109"/>
      <c r="N9" s="109"/>
      <c r="O9" s="109"/>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row>
    <row r="10" spans="1:106" ht="11.1" customHeight="1">
      <c r="A10" s="515"/>
      <c r="B10" s="517"/>
      <c r="C10" s="518"/>
      <c r="D10" s="518"/>
      <c r="E10" s="518"/>
      <c r="F10" s="518"/>
      <c r="G10" s="519"/>
      <c r="H10" s="516"/>
      <c r="I10" s="509"/>
      <c r="J10" s="510"/>
      <c r="K10" s="511"/>
      <c r="L10" s="109"/>
      <c r="M10" s="109"/>
      <c r="N10" s="109"/>
      <c r="O10" s="109"/>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row>
    <row r="11" spans="1:106" ht="11.1" customHeight="1">
      <c r="A11" s="516"/>
      <c r="B11" s="517"/>
      <c r="C11" s="518"/>
      <c r="D11" s="518"/>
      <c r="E11" s="518"/>
      <c r="F11" s="518"/>
      <c r="G11" s="519"/>
      <c r="H11" s="516"/>
      <c r="I11" s="509"/>
      <c r="J11" s="510"/>
      <c r="K11" s="511"/>
      <c r="L11" s="520" t="e">
        <f>IF(J38&lt;0,J36,"")</f>
        <v>#VALUE!</v>
      </c>
      <c r="M11" s="109"/>
      <c r="N11" s="109"/>
      <c r="O11" s="109"/>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row>
    <row r="12" spans="1:106" ht="11.1" customHeight="1" thickBot="1">
      <c r="A12" s="516"/>
      <c r="B12" s="517"/>
      <c r="C12" s="518"/>
      <c r="D12" s="518"/>
      <c r="E12" s="518"/>
      <c r="F12" s="518"/>
      <c r="G12" s="519"/>
      <c r="H12" s="516"/>
      <c r="I12" s="512"/>
      <c r="J12" s="513"/>
      <c r="K12" s="514"/>
      <c r="L12" s="521"/>
      <c r="M12" s="109"/>
      <c r="N12" s="109"/>
      <c r="O12" s="109"/>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c r="BU12" s="110"/>
      <c r="BV12" s="110"/>
      <c r="BW12" s="110"/>
      <c r="BX12" s="110"/>
      <c r="BY12" s="110"/>
      <c r="BZ12" s="110"/>
      <c r="CA12" s="110"/>
      <c r="CB12" s="110"/>
      <c r="CC12" s="110"/>
      <c r="CD12" s="110"/>
      <c r="CE12" s="110"/>
      <c r="CF12" s="110"/>
      <c r="CG12" s="110"/>
      <c r="CH12" s="110"/>
      <c r="CI12" s="110"/>
      <c r="CJ12" s="110"/>
      <c r="CK12" s="110"/>
      <c r="CL12" s="110"/>
      <c r="CM12" s="110"/>
      <c r="CN12" s="110"/>
      <c r="CO12" s="110"/>
      <c r="CP12" s="110"/>
      <c r="CQ12" s="110"/>
      <c r="CR12" s="110"/>
      <c r="CS12" s="110"/>
      <c r="CT12" s="110"/>
      <c r="CU12" s="110"/>
      <c r="CV12" s="110"/>
      <c r="CW12" s="110"/>
      <c r="CX12" s="110"/>
      <c r="CY12" s="110"/>
      <c r="CZ12" s="110"/>
      <c r="DA12" s="110"/>
      <c r="DB12" s="110"/>
    </row>
    <row r="13" spans="1:106" ht="13.5" thickTop="1">
      <c r="A13" s="522"/>
      <c r="B13" s="523"/>
      <c r="C13" s="523"/>
      <c r="D13" s="523"/>
      <c r="E13" s="524"/>
      <c r="F13" s="500"/>
      <c r="G13" s="500"/>
      <c r="H13" s="500"/>
      <c r="I13" s="525" t="e">
        <f>IF(I9="","No errors have been detected….yet!","")</f>
        <v>#N/A</v>
      </c>
      <c r="J13" s="525"/>
      <c r="K13" s="525"/>
      <c r="L13" s="526" t="e">
        <f>IF(J38&lt;0,"or less","")</f>
        <v>#VALUE!</v>
      </c>
      <c r="M13" s="109"/>
      <c r="N13" s="109"/>
      <c r="O13" s="109"/>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row>
    <row r="14" spans="1:106" ht="313.5" customHeight="1">
      <c r="A14" s="527"/>
      <c r="B14" s="528"/>
      <c r="C14" s="528"/>
      <c r="D14" s="528"/>
      <c r="E14" s="527"/>
      <c r="F14" s="528"/>
      <c r="G14" s="528"/>
      <c r="H14" s="528"/>
      <c r="I14" s="124"/>
      <c r="J14" s="124"/>
      <c r="K14" s="125"/>
      <c r="L14" s="526" t="str">
        <f>IF(G18&lt;0,"or less","")</f>
        <v/>
      </c>
      <c r="M14" s="109"/>
      <c r="N14" s="109"/>
      <c r="O14" s="109"/>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c r="BU14" s="110"/>
      <c r="BV14" s="110"/>
      <c r="BW14" s="110"/>
      <c r="BX14" s="110"/>
      <c r="BY14" s="110"/>
      <c r="BZ14" s="110"/>
      <c r="CA14" s="110"/>
      <c r="CB14" s="110"/>
      <c r="CC14" s="110"/>
      <c r="CD14" s="110"/>
      <c r="CE14" s="110"/>
      <c r="CF14" s="110"/>
      <c r="CG14" s="110"/>
      <c r="CH14" s="110"/>
      <c r="CI14" s="110"/>
      <c r="CJ14" s="110"/>
      <c r="CK14" s="110"/>
      <c r="CL14" s="110"/>
      <c r="CM14" s="110"/>
      <c r="CN14" s="110"/>
      <c r="CO14" s="110"/>
      <c r="CP14" s="110"/>
      <c r="CQ14" s="110"/>
      <c r="CR14" s="110"/>
      <c r="CS14" s="110"/>
      <c r="CT14" s="110"/>
      <c r="CU14" s="110"/>
      <c r="CV14" s="110"/>
      <c r="CW14" s="110"/>
      <c r="CX14" s="110"/>
      <c r="CY14" s="110"/>
      <c r="CZ14" s="110"/>
      <c r="DA14" s="110"/>
      <c r="DB14" s="110"/>
    </row>
    <row r="15" spans="1:106" ht="67.5" customHeight="1">
      <c r="A15" s="544"/>
      <c r="B15" s="518"/>
      <c r="C15" s="518"/>
      <c r="D15" s="518"/>
      <c r="E15" s="524"/>
      <c r="F15" s="516"/>
      <c r="G15" s="524"/>
      <c r="H15" s="500"/>
      <c r="I15" s="500"/>
      <c r="J15" s="545"/>
      <c r="K15" s="516"/>
      <c r="L15" s="109"/>
      <c r="M15" s="109"/>
      <c r="N15" s="109"/>
      <c r="O15" s="109"/>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10"/>
      <c r="CZ15" s="110"/>
      <c r="DA15" s="110"/>
      <c r="DB15" s="110"/>
    </row>
    <row r="16" spans="1:106" ht="20.25" customHeight="1">
      <c r="A16" s="126"/>
      <c r="B16" s="127"/>
      <c r="C16" s="147"/>
      <c r="D16" s="147"/>
      <c r="E16" s="148"/>
      <c r="F16" s="148"/>
      <c r="G16" s="546" t="s">
        <v>1028</v>
      </c>
      <c r="H16" s="546"/>
      <c r="I16" s="546"/>
      <c r="J16" s="547"/>
      <c r="K16" s="547"/>
      <c r="L16" s="109"/>
      <c r="M16" s="109"/>
      <c r="N16" s="109"/>
      <c r="O16" s="109"/>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c r="BU16" s="110"/>
      <c r="BV16" s="110"/>
      <c r="BW16" s="110"/>
      <c r="BX16" s="110"/>
      <c r="BY16" s="110"/>
      <c r="BZ16" s="110"/>
      <c r="CA16" s="110"/>
      <c r="CB16" s="110"/>
      <c r="CC16" s="110"/>
      <c r="CD16" s="110"/>
      <c r="CE16" s="110"/>
      <c r="CF16" s="110"/>
      <c r="CG16" s="110"/>
      <c r="CH16" s="110"/>
      <c r="CI16" s="110"/>
      <c r="CJ16" s="110"/>
      <c r="CK16" s="110"/>
      <c r="CL16" s="110"/>
      <c r="CM16" s="110"/>
      <c r="CN16" s="110"/>
      <c r="CO16" s="110"/>
      <c r="CP16" s="110"/>
      <c r="CQ16" s="110"/>
      <c r="CR16" s="110"/>
      <c r="CS16" s="110"/>
      <c r="CT16" s="110"/>
      <c r="CU16" s="110"/>
      <c r="CV16" s="110"/>
      <c r="CW16" s="110"/>
      <c r="CX16" s="110"/>
      <c r="CY16" s="110"/>
      <c r="CZ16" s="110"/>
      <c r="DA16" s="110"/>
      <c r="DB16" s="110"/>
    </row>
    <row r="17" spans="1:106" ht="10.5" customHeight="1">
      <c r="A17" s="128"/>
      <c r="B17" s="113"/>
      <c r="C17" s="150"/>
      <c r="D17" s="150"/>
      <c r="E17" s="548"/>
      <c r="F17" s="549"/>
      <c r="G17" s="550" t="e">
        <f>'Instructions-DataEntry'!E2</f>
        <v>#N/A</v>
      </c>
      <c r="H17" s="551"/>
      <c r="I17" s="551"/>
      <c r="J17" s="552"/>
      <c r="K17" s="552"/>
      <c r="L17" s="109"/>
      <c r="M17" s="109"/>
      <c r="N17" s="109"/>
      <c r="O17" s="109"/>
      <c r="P17" s="110"/>
      <c r="Q17" s="110"/>
      <c r="R17" s="110"/>
      <c r="S17" s="110"/>
      <c r="T17" s="110"/>
      <c r="U17" s="110"/>
      <c r="V17" s="110"/>
      <c r="W17" s="110"/>
      <c r="X17" s="110"/>
      <c r="Y17" s="110"/>
      <c r="Z17" s="110"/>
      <c r="AA17" s="110"/>
      <c r="AB17" s="110"/>
      <c r="AC17" s="110"/>
      <c r="AD17" s="110"/>
      <c r="AE17" s="110"/>
      <c r="AF17" s="110"/>
      <c r="AG17" s="110"/>
      <c r="AH17" s="110"/>
      <c r="AI17" s="110"/>
      <c r="AJ17" s="110"/>
      <c r="AK17" s="11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c r="CE17" s="110"/>
      <c r="CF17" s="110"/>
      <c r="CG17" s="110"/>
      <c r="CH17" s="110"/>
      <c r="CI17" s="110"/>
      <c r="CJ17" s="110"/>
      <c r="CK17" s="110"/>
      <c r="CL17" s="110"/>
      <c r="CM17" s="110"/>
      <c r="CN17" s="110"/>
      <c r="CO17" s="110"/>
      <c r="CP17" s="110"/>
      <c r="CQ17" s="110"/>
      <c r="CR17" s="110"/>
      <c r="CS17" s="110"/>
      <c r="CT17" s="110"/>
      <c r="CU17" s="110"/>
      <c r="CV17" s="110"/>
      <c r="CW17" s="110"/>
      <c r="CX17" s="110"/>
      <c r="CY17" s="110"/>
      <c r="CZ17" s="110"/>
      <c r="DA17" s="110"/>
      <c r="DB17" s="110"/>
    </row>
    <row r="18" spans="1:106" ht="11.1" customHeight="1" thickBot="1">
      <c r="A18" s="113"/>
      <c r="B18" s="113"/>
      <c r="C18" s="150"/>
      <c r="D18" s="150"/>
      <c r="E18" s="549"/>
      <c r="F18" s="549"/>
      <c r="G18" s="553"/>
      <c r="H18" s="553"/>
      <c r="I18" s="553"/>
      <c r="J18" s="554"/>
      <c r="K18" s="554"/>
      <c r="L18" s="109"/>
      <c r="M18" s="109"/>
      <c r="N18" s="109"/>
      <c r="O18" s="109"/>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10"/>
      <c r="CE18" s="110"/>
      <c r="CF18" s="110"/>
      <c r="CG18" s="110"/>
      <c r="CH18" s="110"/>
      <c r="CI18" s="110"/>
      <c r="CJ18" s="110"/>
      <c r="CK18" s="110"/>
      <c r="CL18" s="110"/>
      <c r="CM18" s="110"/>
      <c r="CN18" s="110"/>
      <c r="CO18" s="110"/>
      <c r="CP18" s="110"/>
      <c r="CQ18" s="110"/>
      <c r="CR18" s="110"/>
      <c r="CS18" s="110"/>
      <c r="CT18" s="110"/>
      <c r="CU18" s="110"/>
      <c r="CV18" s="110"/>
      <c r="CW18" s="110"/>
      <c r="CX18" s="110"/>
      <c r="CY18" s="110"/>
      <c r="CZ18" s="110"/>
      <c r="DA18" s="110"/>
      <c r="DB18" s="110"/>
    </row>
    <row r="19" spans="1:106" ht="15.75" thickBot="1">
      <c r="A19" s="129"/>
      <c r="B19" s="129"/>
      <c r="C19" s="529" t="str">
        <f>ErrorChkQ1!C19</f>
        <v>FY-2022</v>
      </c>
      <c r="D19" s="530"/>
      <c r="E19" s="530"/>
      <c r="F19" s="531"/>
      <c r="G19" s="532" t="s">
        <v>1043</v>
      </c>
      <c r="H19" s="533"/>
      <c r="I19" s="151" t="str">
        <f>IF(XpndQtr3!H2="Yes","(Revised)","")</f>
        <v/>
      </c>
      <c r="J19" s="534"/>
      <c r="K19" s="535"/>
      <c r="L19" s="109"/>
      <c r="M19" s="109"/>
      <c r="N19" s="109"/>
      <c r="O19" s="109"/>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10"/>
      <c r="CE19" s="110"/>
      <c r="CF19" s="110"/>
      <c r="CG19" s="110"/>
      <c r="CH19" s="110"/>
      <c r="CI19" s="110"/>
      <c r="CJ19" s="110"/>
      <c r="CK19" s="110"/>
      <c r="CL19" s="110"/>
      <c r="CM19" s="110"/>
      <c r="CN19" s="110"/>
      <c r="CO19" s="110"/>
      <c r="CP19" s="110"/>
      <c r="CQ19" s="110"/>
      <c r="CR19" s="110"/>
      <c r="CS19" s="110"/>
      <c r="CT19" s="110"/>
      <c r="CU19" s="110"/>
      <c r="CV19" s="110"/>
      <c r="CW19" s="110"/>
      <c r="CX19" s="110"/>
      <c r="CY19" s="110"/>
      <c r="CZ19" s="110"/>
      <c r="DA19" s="110"/>
      <c r="DB19" s="110"/>
    </row>
    <row r="20" spans="1:106" ht="9.9499999999999993" customHeight="1">
      <c r="A20" s="129"/>
      <c r="B20" s="129"/>
      <c r="C20" s="530"/>
      <c r="D20" s="530"/>
      <c r="E20" s="530"/>
      <c r="F20" s="531"/>
      <c r="G20" s="536" t="s">
        <v>1030</v>
      </c>
      <c r="H20" s="537"/>
      <c r="I20" s="152" t="s">
        <v>1031</v>
      </c>
      <c r="J20" s="538" t="s">
        <v>1032</v>
      </c>
      <c r="K20" s="539"/>
      <c r="L20" s="109"/>
      <c r="M20" s="109"/>
      <c r="N20" s="109"/>
      <c r="O20" s="109"/>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10"/>
      <c r="CE20" s="110"/>
      <c r="CF20" s="110"/>
      <c r="CG20" s="110"/>
      <c r="CH20" s="110"/>
      <c r="CI20" s="110"/>
      <c r="CJ20" s="110"/>
      <c r="CK20" s="110"/>
      <c r="CL20" s="110"/>
      <c r="CM20" s="110"/>
      <c r="CN20" s="110"/>
      <c r="CO20" s="110"/>
      <c r="CP20" s="110"/>
      <c r="CQ20" s="110"/>
      <c r="CR20" s="110"/>
      <c r="CS20" s="110"/>
      <c r="CT20" s="110"/>
      <c r="CU20" s="110"/>
      <c r="CV20" s="110"/>
      <c r="CW20" s="110"/>
      <c r="CX20" s="110"/>
      <c r="CY20" s="110"/>
      <c r="CZ20" s="110"/>
      <c r="DA20" s="110"/>
      <c r="DB20" s="110"/>
    </row>
    <row r="21" spans="1:106" ht="9.9499999999999993" customHeight="1">
      <c r="A21" s="129"/>
      <c r="B21" s="129"/>
      <c r="C21" s="530"/>
      <c r="D21" s="530"/>
      <c r="E21" s="530"/>
      <c r="F21" s="531"/>
      <c r="G21" s="542" t="s">
        <v>1042</v>
      </c>
      <c r="H21" s="543"/>
      <c r="I21" s="153" t="s">
        <v>1034</v>
      </c>
      <c r="J21" s="540"/>
      <c r="K21" s="541"/>
      <c r="L21" s="109"/>
      <c r="M21" s="109"/>
      <c r="N21" s="109"/>
      <c r="O21" s="109"/>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10"/>
      <c r="CE21" s="110"/>
      <c r="CF21" s="110"/>
      <c r="CG21" s="110"/>
      <c r="CH21" s="110"/>
      <c r="CI21" s="110"/>
      <c r="CJ21" s="110"/>
      <c r="CK21" s="110"/>
      <c r="CL21" s="110"/>
      <c r="CM21" s="110"/>
      <c r="CN21" s="110"/>
      <c r="CO21" s="110"/>
      <c r="CP21" s="110"/>
      <c r="CQ21" s="110"/>
      <c r="CR21" s="110"/>
      <c r="CS21" s="110"/>
      <c r="CT21" s="110"/>
      <c r="CU21" s="110"/>
      <c r="CV21" s="110"/>
      <c r="CW21" s="110"/>
      <c r="CX21" s="110"/>
      <c r="CY21" s="110"/>
      <c r="CZ21" s="110"/>
      <c r="DA21" s="110"/>
      <c r="DB21" s="110"/>
    </row>
    <row r="22" spans="1:106" ht="15" customHeight="1">
      <c r="A22" s="129"/>
      <c r="B22" s="129"/>
      <c r="C22" s="556" t="s">
        <v>1035</v>
      </c>
      <c r="D22" s="556"/>
      <c r="E22" s="556"/>
      <c r="F22" s="557"/>
      <c r="G22" s="558">
        <f>ErrorChkQ2!J22</f>
        <v>0</v>
      </c>
      <c r="H22" s="559"/>
      <c r="I22" s="562">
        <f>XpndQtr3!H115</f>
        <v>0</v>
      </c>
      <c r="J22" s="564">
        <f>G22+I22</f>
        <v>0</v>
      </c>
      <c r="K22" s="565"/>
      <c r="L22" s="109"/>
      <c r="M22" s="109"/>
      <c r="N22" s="109"/>
      <c r="O22" s="109"/>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row>
    <row r="23" spans="1:106" ht="6.95" customHeight="1">
      <c r="A23" s="129"/>
      <c r="B23" s="129"/>
      <c r="C23" s="556"/>
      <c r="D23" s="556"/>
      <c r="E23" s="556"/>
      <c r="F23" s="557"/>
      <c r="G23" s="572"/>
      <c r="H23" s="573"/>
      <c r="I23" s="574"/>
      <c r="J23" s="575"/>
      <c r="K23" s="576"/>
      <c r="L23" s="109"/>
      <c r="M23" s="109"/>
      <c r="N23" s="109"/>
      <c r="O23" s="109"/>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row>
    <row r="24" spans="1:106" ht="15" customHeight="1">
      <c r="A24" s="129"/>
      <c r="B24" s="129"/>
      <c r="C24" s="556" t="s">
        <v>1036</v>
      </c>
      <c r="D24" s="556"/>
      <c r="E24" s="556"/>
      <c r="F24" s="557"/>
      <c r="G24" s="558" t="e">
        <f>ErrorChkQ2!J24</f>
        <v>#N/A</v>
      </c>
      <c r="H24" s="559"/>
      <c r="I24" s="562" t="e">
        <f>XpndQtr3!H116</f>
        <v>#N/A</v>
      </c>
      <c r="J24" s="564" t="e">
        <f>G24+I24</f>
        <v>#N/A</v>
      </c>
      <c r="K24" s="565"/>
      <c r="L24" s="498"/>
      <c r="M24" s="109"/>
      <c r="N24" s="109"/>
      <c r="O24" s="109"/>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row>
    <row r="25" spans="1:106" ht="6.95" customHeight="1">
      <c r="A25" s="129"/>
      <c r="B25" s="129"/>
      <c r="C25" s="556"/>
      <c r="D25" s="556"/>
      <c r="E25" s="556"/>
      <c r="F25" s="557"/>
      <c r="G25" s="572"/>
      <c r="H25" s="573"/>
      <c r="I25" s="574"/>
      <c r="J25" s="575"/>
      <c r="K25" s="576"/>
      <c r="L25" s="498"/>
      <c r="M25" s="109"/>
      <c r="N25" s="10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row>
    <row r="26" spans="1:106" ht="15" customHeight="1">
      <c r="A26" s="129"/>
      <c r="B26" s="129"/>
      <c r="C26" s="556" t="s">
        <v>1037</v>
      </c>
      <c r="D26" s="556"/>
      <c r="E26" s="556"/>
      <c r="F26" s="557"/>
      <c r="G26" s="558" t="e">
        <f>ErrorChkQ2!J26</f>
        <v>#N/A</v>
      </c>
      <c r="H26" s="559"/>
      <c r="I26" s="562" t="e">
        <f>XpndQtr3!H117</f>
        <v>#N/A</v>
      </c>
      <c r="J26" s="564" t="e">
        <f>G26+I26</f>
        <v>#N/A</v>
      </c>
      <c r="K26" s="565"/>
      <c r="L26" s="498"/>
      <c r="M26" s="130"/>
      <c r="N26" s="131"/>
      <c r="O26" s="131"/>
      <c r="P26" s="132"/>
      <c r="Q26" s="132"/>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row>
    <row r="27" spans="1:106" ht="6.95" customHeight="1" thickBot="1">
      <c r="A27" s="129"/>
      <c r="B27" s="129"/>
      <c r="C27" s="556"/>
      <c r="D27" s="556"/>
      <c r="E27" s="556"/>
      <c r="F27" s="557"/>
      <c r="G27" s="560"/>
      <c r="H27" s="561"/>
      <c r="I27" s="563"/>
      <c r="J27" s="566"/>
      <c r="K27" s="567"/>
      <c r="L27" s="498"/>
      <c r="M27" s="131"/>
      <c r="N27" s="131"/>
      <c r="O27" s="131"/>
      <c r="P27" s="132"/>
      <c r="Q27" s="132"/>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row>
    <row r="28" spans="1:106" ht="11.25" customHeight="1">
      <c r="A28" s="126"/>
      <c r="B28" s="127"/>
      <c r="C28" s="147"/>
      <c r="D28" s="147"/>
      <c r="E28" s="147"/>
      <c r="F28" s="154"/>
      <c r="G28" s="155"/>
      <c r="H28" s="155"/>
      <c r="I28" s="155"/>
      <c r="J28" s="568"/>
      <c r="K28" s="569"/>
      <c r="L28" s="109"/>
      <c r="M28" s="131"/>
      <c r="N28" s="109"/>
      <c r="O28" s="131"/>
      <c r="P28" s="132"/>
      <c r="Q28" s="132"/>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row>
    <row r="29" spans="1:106" ht="11.25" customHeight="1">
      <c r="A29" s="127"/>
      <c r="B29" s="127"/>
      <c r="C29" s="147"/>
      <c r="D29" s="147"/>
      <c r="E29" s="147"/>
      <c r="F29" s="154"/>
      <c r="G29" s="155"/>
      <c r="H29" s="155"/>
      <c r="I29" s="155"/>
      <c r="J29" s="570"/>
      <c r="K29" s="571"/>
      <c r="L29" s="109"/>
      <c r="M29" s="131"/>
      <c r="N29" s="109"/>
      <c r="O29" s="131"/>
      <c r="P29" s="132"/>
      <c r="Q29" s="132"/>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row>
    <row r="30" spans="1:106" ht="11.25" customHeight="1">
      <c r="A30" s="126"/>
      <c r="B30" s="127"/>
      <c r="C30" s="147"/>
      <c r="D30" s="147"/>
      <c r="E30" s="147"/>
      <c r="F30" s="154"/>
      <c r="G30" s="155"/>
      <c r="H30" s="155"/>
      <c r="I30" s="155"/>
      <c r="J30" s="568"/>
      <c r="K30" s="569"/>
      <c r="L30" s="654"/>
      <c r="M30" s="131"/>
      <c r="N30" s="131"/>
      <c r="O30" s="131"/>
      <c r="P30" s="132"/>
      <c r="Q30" s="132"/>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row>
    <row r="31" spans="1:106" ht="11.25" customHeight="1">
      <c r="A31" s="127"/>
      <c r="B31" s="127"/>
      <c r="C31" s="147"/>
      <c r="D31" s="147"/>
      <c r="E31" s="147"/>
      <c r="F31" s="154"/>
      <c r="G31" s="155"/>
      <c r="H31" s="155"/>
      <c r="I31" s="155"/>
      <c r="J31" s="570"/>
      <c r="K31" s="571"/>
      <c r="L31" s="654"/>
      <c r="M31" s="131"/>
      <c r="N31" s="131"/>
      <c r="O31" s="131"/>
      <c r="P31" s="132"/>
      <c r="Q31" s="132"/>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row>
    <row r="32" spans="1:106" ht="11.25" customHeight="1">
      <c r="A32" s="126"/>
      <c r="B32" s="127"/>
      <c r="C32" s="147"/>
      <c r="D32" s="147"/>
      <c r="E32" s="147"/>
      <c r="F32" s="154"/>
      <c r="G32" s="155"/>
      <c r="H32" s="155"/>
      <c r="I32" s="155"/>
      <c r="J32" s="568"/>
      <c r="K32" s="569"/>
      <c r="L32" s="654"/>
      <c r="M32" s="131"/>
      <c r="N32" s="131"/>
      <c r="O32" s="131"/>
      <c r="P32" s="132"/>
      <c r="Q32" s="132"/>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row>
    <row r="33" spans="1:106" ht="11.25" customHeight="1">
      <c r="A33" s="127"/>
      <c r="B33" s="127"/>
      <c r="C33" s="147"/>
      <c r="D33" s="147"/>
      <c r="E33" s="147"/>
      <c r="F33" s="154"/>
      <c r="G33" s="155"/>
      <c r="H33" s="155"/>
      <c r="I33" s="155"/>
      <c r="J33" s="570"/>
      <c r="K33" s="571"/>
      <c r="L33" s="654"/>
      <c r="M33" s="109"/>
      <c r="N33" s="109"/>
      <c r="O33" s="109"/>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row>
    <row r="34" spans="1:106" ht="11.25" customHeight="1">
      <c r="A34" s="126"/>
      <c r="B34" s="127"/>
      <c r="C34" s="147"/>
      <c r="D34" s="147"/>
      <c r="E34" s="147"/>
      <c r="F34" s="147"/>
      <c r="G34" s="579" t="s">
        <v>1038</v>
      </c>
      <c r="H34" s="580"/>
      <c r="I34" s="581"/>
      <c r="J34" s="564" t="e">
        <f>J26</f>
        <v>#N/A</v>
      </c>
      <c r="K34" s="559"/>
      <c r="L34" s="655"/>
      <c r="M34" s="109"/>
      <c r="N34" s="109"/>
      <c r="O34" s="133"/>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row>
    <row r="35" spans="1:106" ht="11.25" customHeight="1">
      <c r="A35" s="127"/>
      <c r="B35" s="127"/>
      <c r="C35" s="147"/>
      <c r="D35" s="147"/>
      <c r="E35" s="147"/>
      <c r="F35" s="147"/>
      <c r="G35" s="579"/>
      <c r="H35" s="580"/>
      <c r="I35" s="581"/>
      <c r="J35" s="575"/>
      <c r="K35" s="573"/>
      <c r="L35" s="109"/>
      <c r="M35" s="109"/>
      <c r="N35" s="109"/>
      <c r="O35" s="109"/>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row>
    <row r="36" spans="1:106" ht="11.25" customHeight="1">
      <c r="A36" s="126"/>
      <c r="B36" s="127"/>
      <c r="C36" s="147"/>
      <c r="D36" s="147"/>
      <c r="E36" s="147"/>
      <c r="F36" s="147"/>
      <c r="G36" s="579" t="s">
        <v>1039</v>
      </c>
      <c r="H36" s="580"/>
      <c r="I36" s="581"/>
      <c r="J36" s="564" t="e">
        <f>'Instructions-DataEntry'!E18</f>
        <v>#VALUE!</v>
      </c>
      <c r="K36" s="559"/>
      <c r="L36" s="498"/>
      <c r="M36" s="109"/>
      <c r="N36" s="109"/>
      <c r="O36" s="109"/>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row>
    <row r="37" spans="1:106" ht="11.25" customHeight="1">
      <c r="A37" s="127"/>
      <c r="B37" s="127"/>
      <c r="C37" s="147"/>
      <c r="D37" s="147"/>
      <c r="E37" s="147"/>
      <c r="F37" s="147"/>
      <c r="G37" s="579"/>
      <c r="H37" s="580"/>
      <c r="I37" s="581"/>
      <c r="J37" s="575"/>
      <c r="K37" s="573"/>
      <c r="L37" s="498"/>
      <c r="M37" s="109"/>
      <c r="N37" s="109"/>
      <c r="O37" s="109"/>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row>
    <row r="38" spans="1:106" ht="11.25" customHeight="1">
      <c r="A38" s="126"/>
      <c r="B38" s="127"/>
      <c r="C38" s="147"/>
      <c r="D38" s="147"/>
      <c r="E38" s="147"/>
      <c r="F38" s="147"/>
      <c r="G38" s="582" t="s">
        <v>1252</v>
      </c>
      <c r="H38" s="583"/>
      <c r="I38" s="584"/>
      <c r="J38" s="564" t="e">
        <f>J36-J34</f>
        <v>#VALUE!</v>
      </c>
      <c r="K38" s="559"/>
      <c r="L38" s="498"/>
      <c r="M38" s="133"/>
      <c r="N38" s="109"/>
      <c r="O38" s="109"/>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c r="BU38" s="110"/>
      <c r="BV38" s="110"/>
      <c r="BW38" s="110"/>
      <c r="BX38" s="110"/>
      <c r="BY38" s="110"/>
      <c r="BZ38" s="110"/>
      <c r="CA38" s="110"/>
      <c r="CB38" s="110"/>
      <c r="CC38" s="110"/>
      <c r="CD38" s="110"/>
      <c r="CE38" s="110"/>
      <c r="CF38" s="110"/>
      <c r="CG38" s="110"/>
      <c r="CH38" s="110"/>
      <c r="CI38" s="110"/>
      <c r="CJ38" s="110"/>
      <c r="CK38" s="110"/>
      <c r="CL38" s="110"/>
      <c r="CM38" s="110"/>
      <c r="CN38" s="110"/>
      <c r="CO38" s="110"/>
      <c r="CP38" s="110"/>
      <c r="CQ38" s="110"/>
      <c r="CR38" s="110"/>
      <c r="CS38" s="110"/>
      <c r="CT38" s="110"/>
      <c r="CU38" s="110"/>
      <c r="CV38" s="110"/>
      <c r="CW38" s="110"/>
      <c r="CX38" s="110"/>
      <c r="CY38" s="110"/>
      <c r="CZ38" s="110"/>
      <c r="DA38" s="110"/>
      <c r="DB38" s="110"/>
    </row>
    <row r="39" spans="1:106" ht="21" customHeight="1">
      <c r="A39" s="127"/>
      <c r="B39" s="127"/>
      <c r="C39" s="147"/>
      <c r="D39" s="147"/>
      <c r="E39" s="147"/>
      <c r="F39" s="147"/>
      <c r="G39" s="582"/>
      <c r="H39" s="583"/>
      <c r="I39" s="584"/>
      <c r="J39" s="575"/>
      <c r="K39" s="573"/>
      <c r="L39" s="498"/>
      <c r="M39" s="109"/>
      <c r="N39" s="109"/>
      <c r="O39" s="109"/>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row>
    <row r="40" spans="1:106" ht="11.25" customHeight="1">
      <c r="A40" s="524"/>
      <c r="B40" s="500"/>
      <c r="C40" s="500"/>
      <c r="D40" s="500"/>
      <c r="E40" s="500"/>
      <c r="F40" s="589"/>
      <c r="G40" s="519"/>
      <c r="H40" s="519"/>
      <c r="I40" s="589"/>
      <c r="J40" s="589"/>
      <c r="K40" s="519"/>
      <c r="L40" s="590"/>
      <c r="M40" s="109"/>
      <c r="N40" s="109"/>
      <c r="O40" s="109"/>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row>
    <row r="41" spans="1:106" ht="10.5" customHeight="1">
      <c r="A41" s="123"/>
      <c r="B41" s="592"/>
      <c r="C41" s="516"/>
      <c r="D41" s="516"/>
      <c r="E41" s="516"/>
      <c r="F41" s="519"/>
      <c r="G41" s="519"/>
      <c r="H41" s="519"/>
      <c r="I41" s="519"/>
      <c r="J41" s="519"/>
      <c r="K41" s="519"/>
      <c r="L41" s="591"/>
      <c r="M41" s="109"/>
      <c r="N41" s="109"/>
      <c r="O41" s="109"/>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row>
    <row r="42" spans="1:106" ht="11.1" customHeight="1">
      <c r="A42" s="524"/>
      <c r="B42" s="522"/>
      <c r="C42" s="523"/>
      <c r="D42" s="524"/>
      <c r="E42" s="500"/>
      <c r="F42" s="500"/>
      <c r="G42" s="119"/>
      <c r="H42" s="119"/>
      <c r="I42" s="119"/>
      <c r="J42" s="119"/>
      <c r="K42" s="119"/>
      <c r="L42" s="591"/>
      <c r="M42" s="109"/>
      <c r="N42" s="109"/>
      <c r="O42" s="109"/>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row>
    <row r="43" spans="1:106" ht="12" customHeight="1">
      <c r="A43" s="500"/>
      <c r="B43" s="527"/>
      <c r="C43" s="527"/>
      <c r="D43" s="595"/>
      <c r="E43" s="595"/>
      <c r="F43" s="595"/>
      <c r="G43" s="595"/>
      <c r="H43" s="527"/>
      <c r="I43" s="595"/>
      <c r="J43" s="527"/>
      <c r="K43" s="527"/>
      <c r="L43" s="591"/>
      <c r="M43" s="109"/>
      <c r="N43" s="109"/>
      <c r="O43" s="109"/>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10"/>
      <c r="BD43" s="110"/>
      <c r="BE43" s="110"/>
      <c r="BF43" s="110"/>
      <c r="BG43" s="110"/>
      <c r="BH43" s="110"/>
      <c r="BI43" s="110"/>
      <c r="BJ43" s="110"/>
      <c r="BK43" s="110"/>
      <c r="BL43" s="110"/>
      <c r="BM43" s="110"/>
      <c r="BN43" s="110"/>
      <c r="BO43" s="110"/>
      <c r="BP43" s="110"/>
      <c r="BQ43" s="110"/>
      <c r="BR43" s="110"/>
      <c r="BS43" s="110"/>
      <c r="BT43" s="110"/>
      <c r="BU43" s="110"/>
      <c r="BV43" s="110"/>
      <c r="BW43" s="110"/>
      <c r="BX43" s="110"/>
      <c r="BY43" s="110"/>
      <c r="BZ43" s="110"/>
      <c r="CA43" s="110"/>
      <c r="CB43" s="110"/>
      <c r="CC43" s="110"/>
      <c r="CD43" s="110"/>
      <c r="CE43" s="110"/>
      <c r="CF43" s="110"/>
      <c r="CG43" s="110"/>
      <c r="CH43" s="110"/>
      <c r="CI43" s="110"/>
      <c r="CJ43" s="110"/>
      <c r="CK43" s="110"/>
      <c r="CL43" s="110"/>
      <c r="CM43" s="110"/>
      <c r="CN43" s="110"/>
      <c r="CO43" s="110"/>
      <c r="CP43" s="110"/>
      <c r="CQ43" s="110"/>
      <c r="CR43" s="110"/>
      <c r="CS43" s="110"/>
      <c r="CT43" s="110"/>
      <c r="CU43" s="110"/>
      <c r="CV43" s="110"/>
      <c r="CW43" s="110"/>
      <c r="CX43" s="110"/>
      <c r="CY43" s="110"/>
      <c r="CZ43" s="110"/>
      <c r="DA43" s="110"/>
      <c r="DB43" s="110"/>
    </row>
    <row r="44" spans="1:106" ht="11.1" customHeight="1">
      <c r="A44" s="524"/>
      <c r="B44" s="500"/>
      <c r="C44" s="500"/>
      <c r="D44" s="500"/>
      <c r="E44" s="500"/>
      <c r="F44" s="500"/>
      <c r="G44" s="500"/>
      <c r="H44" s="500"/>
      <c r="I44" s="500"/>
      <c r="J44" s="500"/>
      <c r="K44" s="500"/>
      <c r="L44" s="591"/>
      <c r="M44" s="109"/>
      <c r="N44" s="109"/>
      <c r="O44" s="109"/>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0"/>
      <c r="AY44" s="110"/>
      <c r="AZ44" s="110"/>
      <c r="BA44" s="110"/>
      <c r="BB44" s="110"/>
      <c r="BC44" s="110"/>
      <c r="BD44" s="110"/>
      <c r="BE44" s="110"/>
      <c r="BF44" s="110"/>
      <c r="BG44" s="110"/>
      <c r="BH44" s="110"/>
      <c r="BI44" s="110"/>
      <c r="BJ44" s="110"/>
      <c r="BK44" s="110"/>
      <c r="BL44" s="110"/>
      <c r="BM44" s="110"/>
      <c r="BN44" s="110"/>
      <c r="BO44" s="110"/>
      <c r="BP44" s="110"/>
      <c r="BQ44" s="110"/>
      <c r="BR44" s="110"/>
      <c r="BS44" s="110"/>
      <c r="BT44" s="110"/>
      <c r="BU44" s="110"/>
      <c r="BV44" s="110"/>
      <c r="BW44" s="110"/>
      <c r="BX44" s="110"/>
      <c r="BY44" s="110"/>
      <c r="BZ44" s="110"/>
      <c r="CA44" s="110"/>
      <c r="CB44" s="110"/>
      <c r="CC44" s="110"/>
      <c r="CD44" s="110"/>
      <c r="CE44" s="110"/>
      <c r="CF44" s="110"/>
      <c r="CG44" s="110"/>
      <c r="CH44" s="110"/>
      <c r="CI44" s="110"/>
      <c r="CJ44" s="110"/>
      <c r="CK44" s="110"/>
      <c r="CL44" s="110"/>
      <c r="CM44" s="110"/>
      <c r="CN44" s="110"/>
      <c r="CO44" s="110"/>
      <c r="CP44" s="110"/>
      <c r="CQ44" s="110"/>
      <c r="CR44" s="110"/>
      <c r="CS44" s="110"/>
      <c r="CT44" s="110"/>
      <c r="CU44" s="110"/>
      <c r="CV44" s="110"/>
      <c r="CW44" s="110"/>
      <c r="CX44" s="110"/>
      <c r="CY44" s="110"/>
      <c r="CZ44" s="110"/>
      <c r="DA44" s="110"/>
      <c r="DB44" s="110"/>
    </row>
    <row r="45" spans="1:106">
      <c r="A45" s="524"/>
      <c r="B45" s="500"/>
      <c r="C45" s="500"/>
      <c r="D45" s="500"/>
      <c r="E45" s="500"/>
      <c r="F45" s="500"/>
      <c r="G45" s="500"/>
      <c r="H45" s="500"/>
      <c r="I45" s="500"/>
      <c r="J45" s="500"/>
      <c r="K45" s="500"/>
      <c r="L45" s="585"/>
      <c r="M45" s="109"/>
      <c r="N45" s="109"/>
      <c r="O45" s="109"/>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0"/>
      <c r="AZ45" s="110"/>
      <c r="BA45" s="110"/>
      <c r="BB45" s="110"/>
      <c r="BC45" s="110"/>
      <c r="BD45" s="110"/>
      <c r="BE45" s="110"/>
      <c r="BF45" s="110"/>
      <c r="BG45" s="110"/>
      <c r="BH45" s="110"/>
      <c r="BI45" s="110"/>
      <c r="BJ45" s="110"/>
      <c r="BK45" s="110"/>
      <c r="BL45" s="110"/>
      <c r="BM45" s="110"/>
      <c r="BN45" s="110"/>
      <c r="BO45" s="110"/>
      <c r="BP45" s="110"/>
      <c r="BQ45" s="110"/>
      <c r="BR45" s="110"/>
      <c r="BS45" s="110"/>
      <c r="BT45" s="110"/>
      <c r="BU45" s="110"/>
      <c r="BV45" s="110"/>
      <c r="BW45" s="110"/>
      <c r="BX45" s="110"/>
      <c r="BY45" s="110"/>
      <c r="BZ45" s="110"/>
      <c r="CA45" s="110"/>
      <c r="CB45" s="110"/>
      <c r="CC45" s="110"/>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row>
    <row r="46" spans="1:106">
      <c r="A46" s="586"/>
      <c r="B46" s="586"/>
      <c r="C46" s="586"/>
      <c r="D46" s="586"/>
      <c r="E46" s="586"/>
      <c r="F46" s="586"/>
      <c r="G46" s="586"/>
      <c r="H46" s="586"/>
      <c r="I46" s="586"/>
      <c r="J46" s="586"/>
      <c r="K46" s="586"/>
      <c r="L46" s="585"/>
      <c r="M46" s="109"/>
      <c r="N46" s="109"/>
      <c r="O46" s="109"/>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0"/>
      <c r="AQ46" s="110"/>
      <c r="AR46" s="110"/>
      <c r="AS46" s="110"/>
      <c r="AT46" s="110"/>
      <c r="AU46" s="110"/>
      <c r="AV46" s="110"/>
      <c r="AW46" s="110"/>
      <c r="AX46" s="110"/>
      <c r="AY46" s="110"/>
      <c r="AZ46" s="110"/>
      <c r="BA46" s="110"/>
      <c r="BB46" s="110"/>
      <c r="BC46" s="110"/>
      <c r="BD46" s="110"/>
      <c r="BE46" s="110"/>
      <c r="BF46" s="110"/>
      <c r="BG46" s="110"/>
      <c r="BH46" s="110"/>
      <c r="BI46" s="110"/>
      <c r="BJ46" s="110"/>
      <c r="BK46" s="110"/>
      <c r="BL46" s="110"/>
      <c r="BM46" s="110"/>
      <c r="BN46" s="110"/>
      <c r="BO46" s="110"/>
      <c r="BP46" s="110"/>
      <c r="BQ46" s="110"/>
      <c r="BR46" s="110"/>
      <c r="BS46" s="110"/>
      <c r="BT46" s="110"/>
      <c r="BU46" s="110"/>
      <c r="BV46" s="110"/>
      <c r="BW46" s="110"/>
      <c r="BX46" s="110"/>
      <c r="BY46" s="110"/>
      <c r="BZ46" s="110"/>
      <c r="CA46" s="110"/>
      <c r="CB46" s="110"/>
      <c r="CC46" s="110"/>
      <c r="CD46" s="110"/>
      <c r="CE46" s="110"/>
      <c r="CF46" s="110"/>
      <c r="CG46" s="110"/>
      <c r="CH46" s="110"/>
      <c r="CI46" s="110"/>
      <c r="CJ46" s="110"/>
      <c r="CK46" s="110"/>
      <c r="CL46" s="110"/>
      <c r="CM46" s="110"/>
      <c r="CN46" s="110"/>
      <c r="CO46" s="110"/>
      <c r="CP46" s="110"/>
      <c r="CQ46" s="110"/>
      <c r="CR46" s="110"/>
      <c r="CS46" s="110"/>
      <c r="CT46" s="110"/>
      <c r="CU46" s="110"/>
      <c r="CV46" s="110"/>
      <c r="CW46" s="110"/>
      <c r="CX46" s="110"/>
      <c r="CY46" s="110"/>
      <c r="CZ46" s="110"/>
      <c r="DA46" s="110"/>
      <c r="DB46" s="110"/>
    </row>
    <row r="47" spans="1:106" ht="12.95" customHeight="1">
      <c r="A47" s="586"/>
      <c r="B47" s="586"/>
      <c r="C47" s="586"/>
      <c r="D47" s="586"/>
      <c r="E47" s="586"/>
      <c r="F47" s="586"/>
      <c r="G47" s="586"/>
      <c r="H47" s="586"/>
      <c r="I47" s="586"/>
      <c r="J47" s="586"/>
      <c r="K47" s="586"/>
      <c r="L47" s="587"/>
      <c r="M47" s="109"/>
      <c r="N47" s="109"/>
      <c r="O47" s="109"/>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110"/>
      <c r="BB47" s="110"/>
      <c r="BC47" s="110"/>
      <c r="BD47" s="110"/>
      <c r="BE47" s="110"/>
      <c r="BF47" s="110"/>
      <c r="BG47" s="110"/>
      <c r="BH47" s="110"/>
      <c r="BI47" s="110"/>
      <c r="BJ47" s="110"/>
      <c r="BK47" s="110"/>
      <c r="BL47" s="110"/>
      <c r="BM47" s="110"/>
      <c r="BN47" s="110"/>
      <c r="BO47" s="110"/>
      <c r="BP47" s="110"/>
      <c r="BQ47" s="110"/>
      <c r="BR47" s="110"/>
      <c r="BS47" s="110"/>
      <c r="BT47" s="110"/>
      <c r="BU47" s="110"/>
      <c r="BV47" s="110"/>
      <c r="BW47" s="110"/>
      <c r="BX47" s="110"/>
      <c r="BY47" s="110"/>
      <c r="BZ47" s="110"/>
      <c r="CA47" s="110"/>
      <c r="CB47" s="110"/>
      <c r="CC47" s="110"/>
      <c r="CD47" s="110"/>
      <c r="CE47" s="110"/>
      <c r="CF47" s="110"/>
      <c r="CG47" s="110"/>
      <c r="CH47" s="110"/>
      <c r="CI47" s="110"/>
      <c r="CJ47" s="110"/>
      <c r="CK47" s="110"/>
      <c r="CL47" s="110"/>
      <c r="CM47" s="110"/>
      <c r="CN47" s="110"/>
      <c r="CO47" s="110"/>
      <c r="CP47" s="110"/>
      <c r="CQ47" s="110"/>
      <c r="CR47" s="110"/>
      <c r="CS47" s="110"/>
      <c r="CT47" s="110"/>
      <c r="CU47" s="110"/>
      <c r="CV47" s="110"/>
      <c r="CW47" s="110"/>
      <c r="CX47" s="110"/>
      <c r="CY47" s="110"/>
      <c r="CZ47" s="110"/>
      <c r="DA47" s="110"/>
      <c r="DB47" s="110"/>
    </row>
    <row r="48" spans="1:106" ht="11.1" customHeight="1">
      <c r="A48" s="123"/>
      <c r="B48" s="123"/>
      <c r="C48" s="123"/>
      <c r="D48" s="123"/>
      <c r="E48" s="123"/>
      <c r="F48" s="123"/>
      <c r="G48" s="123"/>
      <c r="H48" s="123"/>
      <c r="I48" s="123"/>
      <c r="J48" s="123"/>
      <c r="K48" s="123"/>
      <c r="L48" s="588"/>
      <c r="M48" s="109"/>
      <c r="N48" s="109"/>
      <c r="O48" s="109"/>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0"/>
      <c r="BI48" s="110"/>
      <c r="BJ48" s="110"/>
      <c r="BK48" s="110"/>
      <c r="BL48" s="110"/>
      <c r="BM48" s="110"/>
      <c r="BN48" s="110"/>
      <c r="BO48" s="110"/>
      <c r="BP48" s="110"/>
      <c r="BQ48" s="110"/>
      <c r="BR48" s="110"/>
      <c r="BS48" s="110"/>
      <c r="BT48" s="110"/>
      <c r="BU48" s="110"/>
      <c r="BV48" s="110"/>
      <c r="BW48" s="110"/>
      <c r="BX48" s="110"/>
      <c r="BY48" s="110"/>
      <c r="BZ48" s="110"/>
      <c r="CA48" s="110"/>
      <c r="CB48" s="110"/>
      <c r="CC48" s="110"/>
      <c r="CD48" s="110"/>
      <c r="CE48" s="110"/>
      <c r="CF48" s="110"/>
      <c r="CG48" s="110"/>
      <c r="CH48" s="110"/>
      <c r="CI48" s="110"/>
      <c r="CJ48" s="110"/>
      <c r="CK48" s="110"/>
      <c r="CL48" s="110"/>
      <c r="CM48" s="110"/>
      <c r="CN48" s="110"/>
      <c r="CO48" s="110"/>
      <c r="CP48" s="110"/>
      <c r="CQ48" s="110"/>
      <c r="CR48" s="110"/>
      <c r="CS48" s="110"/>
      <c r="CT48" s="110"/>
      <c r="CU48" s="110"/>
      <c r="CV48" s="110"/>
      <c r="CW48" s="110"/>
      <c r="CX48" s="110"/>
      <c r="CY48" s="110"/>
      <c r="CZ48" s="110"/>
      <c r="DA48" s="110"/>
      <c r="DB48" s="110"/>
    </row>
    <row r="49" spans="1:106" ht="11.1" customHeight="1">
      <c r="A49" s="123"/>
      <c r="B49" s="545"/>
      <c r="C49" s="516"/>
      <c r="D49" s="516"/>
      <c r="E49" s="516"/>
      <c r="F49" s="516"/>
      <c r="G49" s="516"/>
      <c r="H49" s="516"/>
      <c r="I49" s="516"/>
      <c r="J49" s="516"/>
      <c r="K49" s="516"/>
      <c r="L49" s="588"/>
      <c r="M49" s="109"/>
      <c r="N49" s="109"/>
      <c r="O49" s="109"/>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c r="BD49" s="110"/>
      <c r="BE49" s="110"/>
      <c r="BF49" s="110"/>
      <c r="BG49" s="110"/>
      <c r="BH49" s="110"/>
      <c r="BI49" s="110"/>
      <c r="BJ49" s="110"/>
      <c r="BK49" s="110"/>
      <c r="BL49" s="110"/>
      <c r="BM49" s="110"/>
      <c r="BN49" s="110"/>
      <c r="BO49" s="110"/>
      <c r="BP49" s="110"/>
      <c r="BQ49" s="110"/>
      <c r="BR49" s="110"/>
      <c r="BS49" s="110"/>
      <c r="BT49" s="110"/>
      <c r="BU49" s="110"/>
      <c r="BV49" s="110"/>
      <c r="BW49" s="110"/>
      <c r="BX49" s="110"/>
      <c r="BY49" s="110"/>
      <c r="BZ49" s="110"/>
      <c r="CA49" s="110"/>
      <c r="CB49" s="110"/>
      <c r="CC49" s="110"/>
      <c r="CD49" s="110"/>
      <c r="CE49" s="110"/>
      <c r="CF49" s="110"/>
      <c r="CG49" s="110"/>
      <c r="CH49" s="110"/>
      <c r="CI49" s="110"/>
      <c r="CJ49" s="110"/>
      <c r="CK49" s="110"/>
      <c r="CL49" s="110"/>
      <c r="CM49" s="110"/>
      <c r="CN49" s="110"/>
      <c r="CO49" s="110"/>
      <c r="CP49" s="110"/>
      <c r="CQ49" s="110"/>
      <c r="CR49" s="110"/>
      <c r="CS49" s="110"/>
      <c r="CT49" s="110"/>
      <c r="CU49" s="110"/>
      <c r="CV49" s="110"/>
      <c r="CW49" s="110"/>
      <c r="CX49" s="110"/>
      <c r="CY49" s="110"/>
      <c r="CZ49" s="110"/>
      <c r="DA49" s="110"/>
      <c r="DB49" s="110"/>
    </row>
    <row r="50" spans="1:106" ht="12" customHeight="1">
      <c r="A50" s="524"/>
      <c r="B50" s="500"/>
      <c r="C50" s="500"/>
      <c r="D50" s="500"/>
      <c r="E50" s="500"/>
      <c r="F50" s="500"/>
      <c r="G50" s="500"/>
      <c r="H50" s="500"/>
      <c r="I50" s="593"/>
      <c r="J50" s="505"/>
      <c r="K50" s="505"/>
      <c r="L50" s="588"/>
      <c r="M50" s="109"/>
      <c r="N50" s="109"/>
      <c r="O50" s="109"/>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row>
    <row r="51" spans="1:106" ht="12" customHeight="1">
      <c r="A51" s="499"/>
      <c r="B51" s="500"/>
      <c r="C51" s="500"/>
      <c r="D51" s="500"/>
      <c r="E51" s="500"/>
      <c r="F51" s="500"/>
      <c r="G51" s="500"/>
      <c r="H51" s="500"/>
      <c r="I51" s="501"/>
      <c r="J51" s="502"/>
      <c r="K51" s="502"/>
      <c r="L51" s="588"/>
      <c r="M51" s="109"/>
      <c r="N51" s="109"/>
      <c r="O51" s="109"/>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row>
    <row r="52" spans="1:106" ht="12" customHeight="1">
      <c r="A52" s="594"/>
      <c r="B52" s="500"/>
      <c r="C52" s="500"/>
      <c r="D52" s="500"/>
      <c r="E52" s="500"/>
      <c r="F52" s="500"/>
      <c r="G52" s="500"/>
      <c r="H52" s="500"/>
      <c r="I52" s="502"/>
      <c r="J52" s="502"/>
      <c r="K52" s="502"/>
      <c r="L52" s="588"/>
      <c r="M52" s="109"/>
      <c r="N52" s="109"/>
      <c r="O52" s="109"/>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0"/>
      <c r="BY52" s="110"/>
      <c r="BZ52" s="110"/>
      <c r="CA52" s="110"/>
      <c r="CB52" s="110"/>
      <c r="CC52" s="110"/>
      <c r="CD52" s="110"/>
      <c r="CE52" s="110"/>
      <c r="CF52" s="110"/>
      <c r="CG52" s="110"/>
      <c r="CH52" s="110"/>
      <c r="CI52" s="110"/>
      <c r="CJ52" s="110"/>
      <c r="CK52" s="110"/>
      <c r="CL52" s="110"/>
      <c r="CM52" s="110"/>
      <c r="CN52" s="110"/>
      <c r="CO52" s="110"/>
      <c r="CP52" s="110"/>
      <c r="CQ52" s="110"/>
      <c r="CR52" s="110"/>
      <c r="CS52" s="110"/>
      <c r="CT52" s="110"/>
      <c r="CU52" s="110"/>
      <c r="CV52" s="110"/>
      <c r="CW52" s="110"/>
      <c r="CX52" s="110"/>
      <c r="CY52" s="110"/>
      <c r="CZ52" s="110"/>
      <c r="DA52" s="110"/>
      <c r="DB52" s="110"/>
    </row>
    <row r="53" spans="1:106" ht="12" customHeight="1">
      <c r="A53" s="524"/>
      <c r="B53" s="500"/>
      <c r="C53" s="500"/>
      <c r="D53" s="500"/>
      <c r="E53" s="500"/>
      <c r="F53" s="500"/>
      <c r="G53" s="500"/>
      <c r="H53" s="500"/>
      <c r="I53" s="544"/>
      <c r="J53" s="518"/>
      <c r="K53" s="518"/>
      <c r="L53" s="109"/>
      <c r="M53" s="109"/>
      <c r="N53" s="109"/>
      <c r="O53" s="109"/>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c r="BO53" s="110"/>
      <c r="BP53" s="110"/>
      <c r="BQ53" s="110"/>
      <c r="BR53" s="110"/>
      <c r="BS53" s="110"/>
      <c r="BT53" s="110"/>
      <c r="BU53" s="110"/>
      <c r="BV53" s="110"/>
      <c r="BW53" s="110"/>
      <c r="BX53" s="110"/>
      <c r="BY53" s="110"/>
      <c r="BZ53" s="110"/>
      <c r="CA53" s="110"/>
      <c r="CB53" s="110"/>
      <c r="CC53" s="110"/>
      <c r="CD53" s="110"/>
      <c r="CE53" s="110"/>
      <c r="CF53" s="110"/>
      <c r="CG53" s="110"/>
      <c r="CH53" s="110"/>
      <c r="CI53" s="110"/>
      <c r="CJ53" s="110"/>
      <c r="CK53" s="110"/>
      <c r="CL53" s="110"/>
      <c r="CM53" s="110"/>
      <c r="CN53" s="110"/>
      <c r="CO53" s="110"/>
      <c r="CP53" s="110"/>
      <c r="CQ53" s="110"/>
      <c r="CR53" s="110"/>
      <c r="CS53" s="110"/>
      <c r="CT53" s="110"/>
      <c r="CU53" s="110"/>
      <c r="CV53" s="110"/>
      <c r="CW53" s="110"/>
      <c r="CX53" s="110"/>
      <c r="CY53" s="110"/>
      <c r="CZ53" s="110"/>
      <c r="DA53" s="110"/>
      <c r="DB53" s="110"/>
    </row>
    <row r="54" spans="1:106" ht="12" customHeight="1">
      <c r="A54" s="499"/>
      <c r="B54" s="500"/>
      <c r="C54" s="500"/>
      <c r="D54" s="500"/>
      <c r="E54" s="500"/>
      <c r="F54" s="500"/>
      <c r="G54" s="500"/>
      <c r="H54" s="500"/>
      <c r="I54" s="616"/>
      <c r="J54" s="617"/>
      <c r="K54" s="617"/>
      <c r="L54" s="109"/>
      <c r="M54" s="109"/>
      <c r="N54" s="109"/>
      <c r="O54" s="109"/>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0"/>
      <c r="BH54" s="110"/>
      <c r="BI54" s="110"/>
      <c r="BJ54" s="110"/>
      <c r="BK54" s="110"/>
      <c r="BL54" s="110"/>
      <c r="BM54" s="110"/>
      <c r="BN54" s="110"/>
      <c r="BO54" s="110"/>
      <c r="BP54" s="110"/>
      <c r="BQ54" s="110"/>
      <c r="BR54" s="110"/>
      <c r="BS54" s="110"/>
      <c r="BT54" s="110"/>
      <c r="BU54" s="110"/>
      <c r="BV54" s="110"/>
      <c r="BW54" s="110"/>
      <c r="BX54" s="110"/>
      <c r="BY54" s="110"/>
      <c r="BZ54" s="110"/>
      <c r="CA54" s="110"/>
      <c r="CB54" s="110"/>
      <c r="CC54" s="110"/>
      <c r="CD54" s="110"/>
      <c r="CE54" s="110"/>
      <c r="CF54" s="110"/>
      <c r="CG54" s="110"/>
      <c r="CH54" s="110"/>
      <c r="CI54" s="110"/>
      <c r="CJ54" s="110"/>
      <c r="CK54" s="110"/>
      <c r="CL54" s="110"/>
      <c r="CM54" s="110"/>
      <c r="CN54" s="110"/>
      <c r="CO54" s="110"/>
      <c r="CP54" s="110"/>
      <c r="CQ54" s="110"/>
      <c r="CR54" s="110"/>
      <c r="CS54" s="110"/>
      <c r="CT54" s="110"/>
      <c r="CU54" s="110"/>
      <c r="CV54" s="110"/>
      <c r="CW54" s="110"/>
      <c r="CX54" s="110"/>
      <c r="CY54" s="110"/>
      <c r="CZ54" s="110"/>
      <c r="DA54" s="110"/>
      <c r="DB54" s="110"/>
    </row>
    <row r="55" spans="1:106" ht="12" customHeight="1">
      <c r="A55" s="500"/>
      <c r="B55" s="500"/>
      <c r="C55" s="500"/>
      <c r="D55" s="500"/>
      <c r="E55" s="500"/>
      <c r="F55" s="500"/>
      <c r="G55" s="500"/>
      <c r="H55" s="500"/>
      <c r="I55" s="502"/>
      <c r="J55" s="502"/>
      <c r="K55" s="502"/>
      <c r="L55" s="109"/>
      <c r="M55" s="109"/>
      <c r="N55" s="109"/>
      <c r="O55" s="109"/>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0"/>
      <c r="BH55" s="110"/>
      <c r="BI55" s="110"/>
      <c r="BJ55" s="110"/>
      <c r="BK55" s="110"/>
      <c r="BL55" s="110"/>
      <c r="BM55" s="110"/>
      <c r="BN55" s="110"/>
      <c r="BO55" s="110"/>
      <c r="BP55" s="110"/>
      <c r="BQ55" s="110"/>
      <c r="BR55" s="110"/>
      <c r="BS55" s="110"/>
      <c r="BT55" s="110"/>
      <c r="BU55" s="110"/>
      <c r="BV55" s="110"/>
      <c r="BW55" s="110"/>
      <c r="BX55" s="110"/>
      <c r="BY55" s="110"/>
      <c r="BZ55" s="110"/>
      <c r="CA55" s="110"/>
      <c r="CB55" s="110"/>
      <c r="CC55" s="110"/>
      <c r="CD55" s="110"/>
      <c r="CE55" s="110"/>
      <c r="CF55" s="110"/>
      <c r="CG55" s="110"/>
      <c r="CH55" s="110"/>
      <c r="CI55" s="110"/>
      <c r="CJ55" s="110"/>
      <c r="CK55" s="110"/>
      <c r="CL55" s="110"/>
      <c r="CM55" s="110"/>
      <c r="CN55" s="110"/>
      <c r="CO55" s="110"/>
      <c r="CP55" s="110"/>
      <c r="CQ55" s="110"/>
      <c r="CR55" s="110"/>
      <c r="CS55" s="110"/>
      <c r="CT55" s="110"/>
      <c r="CU55" s="110"/>
      <c r="CV55" s="110"/>
      <c r="CW55" s="110"/>
      <c r="CX55" s="110"/>
      <c r="CY55" s="110"/>
      <c r="CZ55" s="110"/>
      <c r="DA55" s="110"/>
      <c r="DB55" s="110"/>
    </row>
    <row r="56" spans="1:106" ht="11.1" customHeight="1">
      <c r="A56" s="524"/>
      <c r="B56" s="524"/>
      <c r="C56" s="524"/>
      <c r="D56" s="524"/>
      <c r="E56" s="524"/>
      <c r="F56" s="524"/>
      <c r="G56" s="524"/>
      <c r="H56" s="524"/>
      <c r="I56" s="522"/>
      <c r="J56" s="522"/>
      <c r="K56" s="522"/>
      <c r="L56" s="109"/>
      <c r="M56" s="109"/>
      <c r="N56" s="109"/>
      <c r="O56" s="109"/>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c r="BX56" s="110"/>
      <c r="BY56" s="110"/>
      <c r="BZ56" s="110"/>
      <c r="CA56" s="110"/>
      <c r="CB56" s="110"/>
      <c r="CC56" s="110"/>
      <c r="CD56" s="110"/>
      <c r="CE56" s="110"/>
      <c r="CF56" s="110"/>
      <c r="CG56" s="110"/>
      <c r="CH56" s="110"/>
      <c r="CI56" s="110"/>
      <c r="CJ56" s="110"/>
      <c r="CK56" s="110"/>
      <c r="CL56" s="110"/>
      <c r="CM56" s="110"/>
      <c r="CN56" s="110"/>
      <c r="CO56" s="110"/>
      <c r="CP56" s="110"/>
      <c r="CQ56" s="110"/>
      <c r="CR56" s="110"/>
      <c r="CS56" s="110"/>
      <c r="CT56" s="110"/>
      <c r="CU56" s="110"/>
      <c r="CV56" s="110"/>
      <c r="CW56" s="110"/>
      <c r="CX56" s="110"/>
      <c r="CY56" s="110"/>
      <c r="CZ56" s="110"/>
      <c r="DA56" s="110"/>
      <c r="DB56" s="110"/>
    </row>
    <row r="57" spans="1:106" ht="11.1" customHeight="1">
      <c r="A57" s="522"/>
      <c r="B57" s="522"/>
      <c r="C57" s="522"/>
      <c r="D57" s="522"/>
      <c r="E57" s="522"/>
      <c r="F57" s="522"/>
      <c r="G57" s="522"/>
      <c r="H57" s="522"/>
      <c r="I57" s="522"/>
      <c r="J57" s="522"/>
      <c r="K57" s="522"/>
      <c r="L57" s="109"/>
      <c r="M57" s="109"/>
      <c r="N57" s="109"/>
      <c r="O57" s="109"/>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c r="BV57" s="110"/>
      <c r="BW57" s="110"/>
      <c r="BX57" s="110"/>
      <c r="BY57" s="110"/>
      <c r="BZ57" s="110"/>
      <c r="CA57" s="110"/>
      <c r="CB57" s="110"/>
      <c r="CC57" s="110"/>
      <c r="CD57" s="110"/>
      <c r="CE57" s="110"/>
      <c r="CF57" s="110"/>
      <c r="CG57" s="110"/>
      <c r="CH57" s="110"/>
      <c r="CI57" s="110"/>
      <c r="CJ57" s="110"/>
      <c r="CK57" s="110"/>
      <c r="CL57" s="110"/>
      <c r="CM57" s="110"/>
      <c r="CN57" s="110"/>
      <c r="CO57" s="110"/>
      <c r="CP57" s="110"/>
      <c r="CQ57" s="110"/>
      <c r="CR57" s="110"/>
      <c r="CS57" s="110"/>
      <c r="CT57" s="110"/>
      <c r="CU57" s="110"/>
      <c r="CV57" s="110"/>
      <c r="CW57" s="110"/>
      <c r="CX57" s="110"/>
      <c r="CY57" s="110"/>
      <c r="CZ57" s="110"/>
      <c r="DA57" s="110"/>
      <c r="DB57" s="110"/>
    </row>
    <row r="58" spans="1:106">
      <c r="A58" s="109"/>
      <c r="B58" s="109"/>
      <c r="C58" s="109"/>
      <c r="D58" s="109"/>
      <c r="E58" s="109"/>
      <c r="F58" s="109"/>
      <c r="G58" s="109"/>
      <c r="H58" s="109"/>
      <c r="I58" s="109"/>
      <c r="J58" s="109"/>
      <c r="K58" s="109"/>
      <c r="L58" s="109"/>
      <c r="M58" s="109"/>
      <c r="N58" s="109"/>
      <c r="O58" s="109"/>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c r="BV58" s="110"/>
      <c r="BW58" s="110"/>
      <c r="BX58" s="110"/>
      <c r="BY58" s="110"/>
      <c r="BZ58" s="110"/>
      <c r="CA58" s="110"/>
      <c r="CB58" s="110"/>
      <c r="CC58" s="110"/>
      <c r="CD58" s="110"/>
      <c r="CE58" s="110"/>
      <c r="CF58" s="110"/>
      <c r="CG58" s="110"/>
      <c r="CH58" s="110"/>
      <c r="CI58" s="110"/>
      <c r="CJ58" s="110"/>
      <c r="CK58" s="110"/>
      <c r="CL58" s="110"/>
      <c r="CM58" s="110"/>
      <c r="CN58" s="110"/>
      <c r="CO58" s="110"/>
      <c r="CP58" s="110"/>
      <c r="CQ58" s="110"/>
      <c r="CR58" s="110"/>
      <c r="CS58" s="110"/>
      <c r="CT58" s="110"/>
      <c r="CU58" s="110"/>
      <c r="CV58" s="110"/>
      <c r="CW58" s="110"/>
      <c r="CX58" s="110"/>
      <c r="CY58" s="110"/>
      <c r="CZ58" s="110"/>
      <c r="DA58" s="110"/>
      <c r="DB58" s="110"/>
    </row>
    <row r="59" spans="1:106">
      <c r="A59" s="109"/>
      <c r="B59" s="109"/>
      <c r="C59" s="109"/>
      <c r="D59" s="109"/>
      <c r="E59" s="109"/>
      <c r="F59" s="109"/>
      <c r="G59" s="109"/>
      <c r="H59" s="109"/>
      <c r="I59" s="109"/>
      <c r="J59" s="109"/>
      <c r="K59" s="109"/>
      <c r="L59" s="109"/>
      <c r="M59" s="109"/>
      <c r="N59" s="109"/>
      <c r="O59" s="109"/>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c r="BV59" s="110"/>
      <c r="BW59" s="110"/>
      <c r="BX59" s="110"/>
      <c r="BY59" s="110"/>
      <c r="BZ59" s="110"/>
      <c r="CA59" s="110"/>
      <c r="CB59" s="110"/>
      <c r="CC59" s="110"/>
      <c r="CD59" s="110"/>
      <c r="CE59" s="110"/>
      <c r="CF59" s="110"/>
      <c r="CG59" s="110"/>
      <c r="CH59" s="110"/>
      <c r="CI59" s="110"/>
      <c r="CJ59" s="110"/>
      <c r="CK59" s="110"/>
      <c r="CL59" s="110"/>
      <c r="CM59" s="110"/>
      <c r="CN59" s="110"/>
      <c r="CO59" s="110"/>
      <c r="CP59" s="110"/>
      <c r="CQ59" s="110"/>
      <c r="CR59" s="110"/>
      <c r="CS59" s="110"/>
      <c r="CT59" s="110"/>
      <c r="CU59" s="110"/>
      <c r="CV59" s="110"/>
      <c r="CW59" s="110"/>
      <c r="CX59" s="110"/>
      <c r="CY59" s="110"/>
      <c r="CZ59" s="110"/>
      <c r="DA59" s="110"/>
      <c r="DB59" s="110"/>
    </row>
    <row r="60" spans="1:106">
      <c r="A60" s="109"/>
      <c r="B60" s="109"/>
      <c r="C60" s="109"/>
      <c r="D60" s="109"/>
      <c r="E60" s="109"/>
      <c r="F60" s="109"/>
      <c r="G60" s="109"/>
      <c r="H60" s="109"/>
      <c r="I60" s="109"/>
      <c r="J60" s="109"/>
      <c r="K60" s="109"/>
      <c r="L60" s="109"/>
      <c r="M60" s="109"/>
      <c r="N60" s="109"/>
      <c r="O60" s="109"/>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c r="BV60" s="110"/>
      <c r="BW60" s="110"/>
      <c r="BX60" s="110"/>
      <c r="BY60" s="110"/>
      <c r="BZ60" s="110"/>
      <c r="CA60" s="110"/>
      <c r="CB60" s="110"/>
      <c r="CC60" s="110"/>
      <c r="CD60" s="110"/>
      <c r="CE60" s="110"/>
      <c r="CF60" s="110"/>
      <c r="CG60" s="110"/>
      <c r="CH60" s="110"/>
      <c r="CI60" s="110"/>
      <c r="CJ60" s="110"/>
      <c r="CK60" s="110"/>
      <c r="CL60" s="110"/>
      <c r="CM60" s="110"/>
      <c r="CN60" s="110"/>
      <c r="CO60" s="110"/>
      <c r="CP60" s="110"/>
      <c r="CQ60" s="110"/>
      <c r="CR60" s="110"/>
      <c r="CS60" s="110"/>
      <c r="CT60" s="110"/>
      <c r="CU60" s="110"/>
      <c r="CV60" s="110"/>
      <c r="CW60" s="110"/>
      <c r="CX60" s="110"/>
      <c r="CY60" s="110"/>
      <c r="CZ60" s="110"/>
      <c r="DA60" s="110"/>
      <c r="DB60" s="110"/>
    </row>
    <row r="61" spans="1:106">
      <c r="A61" s="109"/>
      <c r="B61" s="109"/>
      <c r="C61" s="109"/>
      <c r="D61" s="109"/>
      <c r="E61" s="109"/>
      <c r="F61" s="109"/>
      <c r="G61" s="109"/>
      <c r="H61" s="109"/>
      <c r="I61" s="109"/>
      <c r="J61" s="109"/>
      <c r="K61" s="109"/>
      <c r="L61" s="109"/>
      <c r="M61" s="109"/>
      <c r="N61" s="109"/>
      <c r="O61" s="109"/>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c r="BV61" s="110"/>
      <c r="BW61" s="110"/>
      <c r="BX61" s="110"/>
      <c r="BY61" s="110"/>
      <c r="BZ61" s="110"/>
      <c r="CA61" s="110"/>
      <c r="CB61" s="110"/>
      <c r="CC61" s="110"/>
      <c r="CD61" s="110"/>
      <c r="CE61" s="110"/>
      <c r="CF61" s="110"/>
      <c r="CG61" s="110"/>
      <c r="CH61" s="110"/>
      <c r="CI61" s="110"/>
      <c r="CJ61" s="110"/>
      <c r="CK61" s="110"/>
      <c r="CL61" s="110"/>
      <c r="CM61" s="110"/>
      <c r="CN61" s="110"/>
      <c r="CO61" s="110"/>
      <c r="CP61" s="110"/>
      <c r="CQ61" s="110"/>
      <c r="CR61" s="110"/>
      <c r="CS61" s="110"/>
      <c r="CT61" s="110"/>
      <c r="CU61" s="110"/>
      <c r="CV61" s="110"/>
      <c r="CW61" s="110"/>
      <c r="CX61" s="110"/>
      <c r="CY61" s="110"/>
      <c r="CZ61" s="110"/>
      <c r="DA61" s="110"/>
      <c r="DB61" s="110"/>
    </row>
    <row r="62" spans="1:106">
      <c r="A62" s="109"/>
      <c r="B62" s="109"/>
      <c r="C62" s="109"/>
      <c r="D62" s="109"/>
      <c r="E62" s="109"/>
      <c r="F62" s="109"/>
      <c r="G62" s="109"/>
      <c r="H62" s="109"/>
      <c r="I62" s="109"/>
      <c r="J62" s="109"/>
      <c r="K62" s="109"/>
      <c r="L62" s="109"/>
      <c r="M62" s="109"/>
      <c r="N62" s="109"/>
      <c r="O62" s="109"/>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c r="BV62" s="110"/>
      <c r="BW62" s="110"/>
      <c r="BX62" s="110"/>
      <c r="BY62" s="110"/>
      <c r="BZ62" s="110"/>
      <c r="CA62" s="110"/>
      <c r="CB62" s="110"/>
      <c r="CC62" s="110"/>
      <c r="CD62" s="110"/>
      <c r="CE62" s="110"/>
      <c r="CF62" s="110"/>
      <c r="CG62" s="110"/>
      <c r="CH62" s="110"/>
      <c r="CI62" s="110"/>
      <c r="CJ62" s="110"/>
      <c r="CK62" s="110"/>
      <c r="CL62" s="110"/>
      <c r="CM62" s="110"/>
      <c r="CN62" s="110"/>
      <c r="CO62" s="110"/>
      <c r="CP62" s="110"/>
      <c r="CQ62" s="110"/>
      <c r="CR62" s="110"/>
      <c r="CS62" s="110"/>
      <c r="CT62" s="110"/>
      <c r="CU62" s="110"/>
      <c r="CV62" s="110"/>
      <c r="CW62" s="110"/>
      <c r="CX62" s="110"/>
      <c r="CY62" s="110"/>
      <c r="CZ62" s="110"/>
      <c r="DA62" s="110"/>
      <c r="DB62" s="110"/>
    </row>
    <row r="63" spans="1:106">
      <c r="A63" s="109"/>
      <c r="B63" s="109"/>
      <c r="C63" s="109"/>
      <c r="D63" s="109"/>
      <c r="E63" s="109"/>
      <c r="F63" s="109"/>
      <c r="G63" s="109"/>
      <c r="H63" s="109"/>
      <c r="I63" s="109"/>
      <c r="J63" s="109"/>
      <c r="K63" s="109"/>
      <c r="L63" s="109"/>
      <c r="M63" s="109"/>
      <c r="N63" s="109"/>
      <c r="O63" s="109"/>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c r="BV63" s="110"/>
      <c r="BW63" s="110"/>
      <c r="BX63" s="110"/>
      <c r="BY63" s="110"/>
      <c r="BZ63" s="110"/>
      <c r="CA63" s="110"/>
      <c r="CB63" s="110"/>
      <c r="CC63" s="110"/>
      <c r="CD63" s="110"/>
      <c r="CE63" s="110"/>
      <c r="CF63" s="110"/>
      <c r="CG63" s="110"/>
      <c r="CH63" s="110"/>
      <c r="CI63" s="110"/>
      <c r="CJ63" s="110"/>
      <c r="CK63" s="110"/>
      <c r="CL63" s="110"/>
      <c r="CM63" s="110"/>
      <c r="CN63" s="110"/>
      <c r="CO63" s="110"/>
      <c r="CP63" s="110"/>
      <c r="CQ63" s="110"/>
      <c r="CR63" s="110"/>
      <c r="CS63" s="110"/>
      <c r="CT63" s="110"/>
      <c r="CU63" s="110"/>
      <c r="CV63" s="110"/>
      <c r="CW63" s="110"/>
      <c r="CX63" s="110"/>
      <c r="CY63" s="110"/>
      <c r="CZ63" s="110"/>
      <c r="DA63" s="110"/>
      <c r="DB63" s="110"/>
    </row>
    <row r="64" spans="1:106">
      <c r="A64" s="109"/>
      <c r="B64" s="109"/>
      <c r="C64" s="109"/>
      <c r="D64" s="109"/>
      <c r="E64" s="109"/>
      <c r="F64" s="109"/>
      <c r="G64" s="109"/>
      <c r="H64" s="109"/>
      <c r="I64" s="109"/>
      <c r="J64" s="109"/>
      <c r="K64" s="109"/>
      <c r="L64" s="109"/>
      <c r="M64" s="109"/>
      <c r="N64" s="109"/>
      <c r="O64" s="109"/>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10"/>
      <c r="BC64" s="110"/>
      <c r="BD64" s="110"/>
      <c r="BE64" s="110"/>
      <c r="BF64" s="110"/>
      <c r="BG64" s="110"/>
      <c r="BH64" s="110"/>
      <c r="BI64" s="110"/>
      <c r="BJ64" s="110"/>
      <c r="BK64" s="110"/>
      <c r="BL64" s="110"/>
      <c r="BM64" s="110"/>
      <c r="BN64" s="110"/>
      <c r="BO64" s="110"/>
      <c r="BP64" s="110"/>
      <c r="BQ64" s="110"/>
      <c r="BR64" s="110"/>
      <c r="BS64" s="110"/>
      <c r="BT64" s="110"/>
      <c r="BU64" s="110"/>
      <c r="BV64" s="110"/>
      <c r="BW64" s="110"/>
      <c r="BX64" s="110"/>
      <c r="BY64" s="110"/>
      <c r="BZ64" s="110"/>
      <c r="CA64" s="110"/>
      <c r="CB64" s="110"/>
      <c r="CC64" s="110"/>
      <c r="CD64" s="110"/>
      <c r="CE64" s="110"/>
      <c r="CF64" s="110"/>
      <c r="CG64" s="110"/>
      <c r="CH64" s="110"/>
      <c r="CI64" s="110"/>
      <c r="CJ64" s="110"/>
      <c r="CK64" s="110"/>
      <c r="CL64" s="110"/>
      <c r="CM64" s="110"/>
      <c r="CN64" s="110"/>
      <c r="CO64" s="110"/>
      <c r="CP64" s="110"/>
      <c r="CQ64" s="110"/>
      <c r="CR64" s="110"/>
      <c r="CS64" s="110"/>
      <c r="CT64" s="110"/>
      <c r="CU64" s="110"/>
      <c r="CV64" s="110"/>
      <c r="CW64" s="110"/>
      <c r="CX64" s="110"/>
      <c r="CY64" s="110"/>
      <c r="CZ64" s="110"/>
      <c r="DA64" s="110"/>
      <c r="DB64" s="110"/>
    </row>
    <row r="65" spans="1:106">
      <c r="A65" s="109"/>
      <c r="B65" s="109"/>
      <c r="C65" s="109"/>
      <c r="D65" s="109"/>
      <c r="E65" s="109"/>
      <c r="F65" s="109"/>
      <c r="G65" s="109"/>
      <c r="H65" s="109"/>
      <c r="I65" s="109"/>
      <c r="J65" s="109"/>
      <c r="K65" s="109"/>
      <c r="L65" s="109"/>
      <c r="M65" s="109"/>
      <c r="N65" s="109"/>
      <c r="O65" s="109"/>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10"/>
      <c r="BC65" s="110"/>
      <c r="BD65" s="110"/>
      <c r="BE65" s="110"/>
      <c r="BF65" s="110"/>
      <c r="BG65" s="110"/>
      <c r="BH65" s="110"/>
      <c r="BI65" s="110"/>
      <c r="BJ65" s="110"/>
      <c r="BK65" s="110"/>
      <c r="BL65" s="110"/>
      <c r="BM65" s="110"/>
      <c r="BN65" s="110"/>
      <c r="BO65" s="110"/>
      <c r="BP65" s="110"/>
      <c r="BQ65" s="110"/>
      <c r="BR65" s="110"/>
      <c r="BS65" s="110"/>
      <c r="BT65" s="110"/>
      <c r="BU65" s="110"/>
      <c r="BV65" s="110"/>
      <c r="BW65" s="110"/>
      <c r="BX65" s="110"/>
      <c r="BY65" s="110"/>
      <c r="BZ65" s="110"/>
      <c r="CA65" s="110"/>
      <c r="CB65" s="110"/>
      <c r="CC65" s="110"/>
      <c r="CD65" s="110"/>
      <c r="CE65" s="110"/>
      <c r="CF65" s="110"/>
      <c r="CG65" s="110"/>
      <c r="CH65" s="110"/>
      <c r="CI65" s="110"/>
      <c r="CJ65" s="110"/>
      <c r="CK65" s="110"/>
      <c r="CL65" s="110"/>
      <c r="CM65" s="110"/>
      <c r="CN65" s="110"/>
      <c r="CO65" s="110"/>
      <c r="CP65" s="110"/>
      <c r="CQ65" s="110"/>
      <c r="CR65" s="110"/>
      <c r="CS65" s="110"/>
      <c r="CT65" s="110"/>
      <c r="CU65" s="110"/>
      <c r="CV65" s="110"/>
      <c r="CW65" s="110"/>
      <c r="CX65" s="110"/>
      <c r="CY65" s="110"/>
      <c r="CZ65" s="110"/>
      <c r="DA65" s="110"/>
      <c r="DB65" s="110"/>
    </row>
    <row r="66" spans="1:106">
      <c r="A66" s="109"/>
      <c r="B66" s="109"/>
      <c r="C66" s="109"/>
      <c r="D66" s="109"/>
      <c r="E66" s="109"/>
      <c r="F66" s="109"/>
      <c r="G66" s="109"/>
      <c r="H66" s="109"/>
      <c r="I66" s="109"/>
      <c r="J66" s="109"/>
      <c r="K66" s="109"/>
      <c r="L66" s="109"/>
      <c r="M66" s="109"/>
      <c r="N66" s="109"/>
      <c r="O66" s="109"/>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10"/>
      <c r="BC66" s="110"/>
      <c r="BD66" s="110"/>
      <c r="BE66" s="110"/>
      <c r="BF66" s="110"/>
      <c r="BG66" s="110"/>
      <c r="BH66" s="110"/>
      <c r="BI66" s="110"/>
      <c r="BJ66" s="110"/>
      <c r="BK66" s="110"/>
      <c r="BL66" s="110"/>
      <c r="BM66" s="110"/>
      <c r="BN66" s="110"/>
      <c r="BO66" s="110"/>
      <c r="BP66" s="110"/>
      <c r="BQ66" s="110"/>
      <c r="BR66" s="110"/>
      <c r="BS66" s="110"/>
      <c r="BT66" s="110"/>
      <c r="BU66" s="110"/>
      <c r="BV66" s="110"/>
      <c r="BW66" s="110"/>
      <c r="BX66" s="110"/>
      <c r="BY66" s="110"/>
      <c r="BZ66" s="110"/>
      <c r="CA66" s="110"/>
      <c r="CB66" s="110"/>
      <c r="CC66" s="110"/>
      <c r="CD66" s="110"/>
      <c r="CE66" s="110"/>
      <c r="CF66" s="110"/>
      <c r="CG66" s="110"/>
      <c r="CH66" s="110"/>
      <c r="CI66" s="110"/>
      <c r="CJ66" s="110"/>
      <c r="CK66" s="110"/>
      <c r="CL66" s="110"/>
      <c r="CM66" s="110"/>
      <c r="CN66" s="110"/>
      <c r="CO66" s="110"/>
      <c r="CP66" s="110"/>
      <c r="CQ66" s="110"/>
      <c r="CR66" s="110"/>
      <c r="CS66" s="110"/>
      <c r="CT66" s="110"/>
      <c r="CU66" s="110"/>
      <c r="CV66" s="110"/>
      <c r="CW66" s="110"/>
      <c r="CX66" s="110"/>
      <c r="CY66" s="110"/>
      <c r="CZ66" s="110"/>
      <c r="DA66" s="110"/>
      <c r="DB66" s="110"/>
    </row>
    <row r="67" spans="1:106">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0"/>
      <c r="AR67" s="110"/>
      <c r="AS67" s="110"/>
      <c r="AT67" s="110"/>
      <c r="AU67" s="110"/>
      <c r="AV67" s="110"/>
      <c r="AW67" s="110"/>
      <c r="AX67" s="110"/>
      <c r="AY67" s="110"/>
      <c r="AZ67" s="110"/>
      <c r="BA67" s="110"/>
      <c r="BB67" s="110"/>
      <c r="BC67" s="110"/>
      <c r="BD67" s="110"/>
      <c r="BE67" s="110"/>
      <c r="BF67" s="110"/>
      <c r="BG67" s="110"/>
      <c r="BH67" s="110"/>
      <c r="BI67" s="110"/>
      <c r="BJ67" s="110"/>
      <c r="BK67" s="110"/>
      <c r="BL67" s="110"/>
      <c r="BM67" s="110"/>
      <c r="BN67" s="110"/>
      <c r="BO67" s="110"/>
      <c r="BP67" s="110"/>
      <c r="BQ67" s="110"/>
      <c r="BR67" s="110"/>
      <c r="BS67" s="110"/>
      <c r="BT67" s="110"/>
      <c r="BU67" s="110"/>
      <c r="BV67" s="110"/>
      <c r="BW67" s="110"/>
      <c r="BX67" s="110"/>
      <c r="BY67" s="110"/>
      <c r="BZ67" s="110"/>
      <c r="CA67" s="110"/>
      <c r="CB67" s="110"/>
      <c r="CC67" s="110"/>
      <c r="CD67" s="110"/>
      <c r="CE67" s="110"/>
      <c r="CF67" s="110"/>
      <c r="CG67" s="110"/>
      <c r="CH67" s="110"/>
      <c r="CI67" s="110"/>
      <c r="CJ67" s="110"/>
      <c r="CK67" s="110"/>
      <c r="CL67" s="110"/>
      <c r="CM67" s="110"/>
      <c r="CN67" s="110"/>
      <c r="CO67" s="110"/>
      <c r="CP67" s="110"/>
      <c r="CQ67" s="110"/>
      <c r="CR67" s="110"/>
      <c r="CS67" s="110"/>
      <c r="CT67" s="110"/>
      <c r="CU67" s="110"/>
      <c r="CV67" s="110"/>
      <c r="CW67" s="110"/>
      <c r="CX67" s="110"/>
      <c r="CY67" s="110"/>
      <c r="CZ67" s="110"/>
      <c r="DA67" s="110"/>
      <c r="DB67" s="110"/>
    </row>
    <row r="68" spans="1:106">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10"/>
      <c r="BS68" s="110"/>
      <c r="BT68" s="110"/>
      <c r="BU68" s="110"/>
      <c r="BV68" s="110"/>
      <c r="BW68" s="110"/>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0"/>
      <c r="CW68" s="110"/>
      <c r="CX68" s="110"/>
      <c r="CY68" s="110"/>
      <c r="CZ68" s="110"/>
      <c r="DA68" s="110"/>
      <c r="DB68" s="110"/>
    </row>
    <row r="69" spans="1:106">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0"/>
      <c r="AR69" s="110"/>
      <c r="AS69" s="110"/>
      <c r="AT69" s="110"/>
      <c r="AU69" s="110"/>
      <c r="AV69" s="110"/>
      <c r="AW69" s="110"/>
      <c r="AX69" s="110"/>
      <c r="AY69" s="110"/>
      <c r="AZ69" s="110"/>
      <c r="BA69" s="110"/>
      <c r="BB69" s="110"/>
      <c r="BC69" s="110"/>
      <c r="BD69" s="110"/>
      <c r="BE69" s="110"/>
      <c r="BF69" s="110"/>
      <c r="BG69" s="110"/>
      <c r="BH69" s="110"/>
      <c r="BI69" s="110"/>
      <c r="BJ69" s="110"/>
      <c r="BK69" s="110"/>
      <c r="BL69" s="110"/>
      <c r="BM69" s="110"/>
      <c r="BN69" s="110"/>
      <c r="BO69" s="110"/>
      <c r="BP69" s="110"/>
      <c r="BQ69" s="110"/>
      <c r="BR69" s="110"/>
      <c r="BS69" s="110"/>
      <c r="BT69" s="110"/>
      <c r="BU69" s="110"/>
      <c r="BV69" s="110"/>
      <c r="BW69" s="110"/>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0"/>
      <c r="CW69" s="110"/>
      <c r="CX69" s="110"/>
      <c r="CY69" s="110"/>
      <c r="CZ69" s="110"/>
      <c r="DA69" s="110"/>
      <c r="DB69" s="110"/>
    </row>
    <row r="70" spans="1:106">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10"/>
      <c r="BI70" s="110"/>
      <c r="BJ70" s="110"/>
      <c r="BK70" s="110"/>
      <c r="BL70" s="110"/>
      <c r="BM70" s="110"/>
      <c r="BN70" s="110"/>
      <c r="BO70" s="110"/>
      <c r="BP70" s="110"/>
      <c r="BQ70" s="110"/>
      <c r="BR70" s="110"/>
      <c r="BS70" s="110"/>
      <c r="BT70" s="110"/>
      <c r="BU70" s="110"/>
      <c r="BV70" s="110"/>
      <c r="BW70" s="110"/>
      <c r="BX70" s="110"/>
      <c r="BY70" s="110"/>
      <c r="BZ70" s="110"/>
      <c r="CA70" s="110"/>
      <c r="CB70" s="110"/>
      <c r="CC70" s="110"/>
      <c r="CD70" s="110"/>
      <c r="CE70" s="110"/>
      <c r="CF70" s="110"/>
      <c r="CG70" s="110"/>
      <c r="CH70" s="110"/>
      <c r="CI70" s="110"/>
      <c r="CJ70" s="110"/>
      <c r="CK70" s="110"/>
      <c r="CL70" s="110"/>
      <c r="CM70" s="110"/>
      <c r="CN70" s="110"/>
      <c r="CO70" s="110"/>
      <c r="CP70" s="110"/>
      <c r="CQ70" s="110"/>
      <c r="CR70" s="110"/>
      <c r="CS70" s="110"/>
      <c r="CT70" s="110"/>
      <c r="CU70" s="110"/>
      <c r="CV70" s="110"/>
      <c r="CW70" s="110"/>
      <c r="CX70" s="110"/>
      <c r="CY70" s="110"/>
      <c r="CZ70" s="110"/>
      <c r="DA70" s="110"/>
      <c r="DB70" s="110"/>
    </row>
    <row r="71" spans="1:106">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110"/>
      <c r="BB71" s="110"/>
      <c r="BC71" s="110"/>
      <c r="BD71" s="110"/>
      <c r="BE71" s="110"/>
      <c r="BF71" s="110"/>
      <c r="BG71" s="110"/>
      <c r="BH71" s="110"/>
      <c r="BI71" s="110"/>
      <c r="BJ71" s="110"/>
      <c r="BK71" s="110"/>
      <c r="BL71" s="110"/>
      <c r="BM71" s="110"/>
      <c r="BN71" s="110"/>
      <c r="BO71" s="110"/>
      <c r="BP71" s="110"/>
      <c r="BQ71" s="110"/>
      <c r="BR71" s="110"/>
      <c r="BS71" s="110"/>
      <c r="BT71" s="110"/>
      <c r="BU71" s="110"/>
      <c r="BV71" s="110"/>
      <c r="BW71" s="110"/>
      <c r="BX71" s="110"/>
      <c r="BY71" s="110"/>
      <c r="BZ71" s="110"/>
      <c r="CA71" s="110"/>
      <c r="CB71" s="110"/>
      <c r="CC71" s="110"/>
      <c r="CD71" s="110"/>
      <c r="CE71" s="110"/>
      <c r="CF71" s="110"/>
      <c r="CG71" s="110"/>
      <c r="CH71" s="110"/>
      <c r="CI71" s="110"/>
      <c r="CJ71" s="110"/>
      <c r="CK71" s="110"/>
      <c r="CL71" s="110"/>
      <c r="CM71" s="110"/>
      <c r="CN71" s="110"/>
      <c r="CO71" s="110"/>
      <c r="CP71" s="110"/>
      <c r="CQ71" s="110"/>
      <c r="CR71" s="110"/>
      <c r="CS71" s="110"/>
      <c r="CT71" s="110"/>
      <c r="CU71" s="110"/>
      <c r="CV71" s="110"/>
      <c r="CW71" s="110"/>
      <c r="CX71" s="110"/>
      <c r="CY71" s="110"/>
      <c r="CZ71" s="110"/>
      <c r="DA71" s="110"/>
      <c r="DB71" s="110"/>
    </row>
    <row r="72" spans="1:106">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110"/>
      <c r="BB72" s="110"/>
      <c r="BC72" s="110"/>
      <c r="BD72" s="110"/>
      <c r="BE72" s="110"/>
      <c r="BF72" s="110"/>
      <c r="BG72" s="110"/>
      <c r="BH72" s="110"/>
      <c r="BI72" s="110"/>
      <c r="BJ72" s="110"/>
      <c r="BK72" s="110"/>
      <c r="BL72" s="110"/>
      <c r="BM72" s="110"/>
      <c r="BN72" s="110"/>
      <c r="BO72" s="110"/>
      <c r="BP72" s="110"/>
      <c r="BQ72" s="110"/>
      <c r="BR72" s="110"/>
      <c r="BS72" s="110"/>
      <c r="BT72" s="110"/>
      <c r="BU72" s="110"/>
      <c r="BV72" s="110"/>
      <c r="BW72" s="110"/>
      <c r="BX72" s="110"/>
      <c r="BY72" s="110"/>
      <c r="BZ72" s="110"/>
      <c r="CA72" s="110"/>
      <c r="CB72" s="110"/>
      <c r="CC72" s="110"/>
      <c r="CD72" s="110"/>
      <c r="CE72" s="110"/>
      <c r="CF72" s="110"/>
      <c r="CG72" s="110"/>
      <c r="CH72" s="110"/>
      <c r="CI72" s="110"/>
      <c r="CJ72" s="110"/>
      <c r="CK72" s="110"/>
      <c r="CL72" s="110"/>
      <c r="CM72" s="110"/>
      <c r="CN72" s="110"/>
      <c r="CO72" s="110"/>
      <c r="CP72" s="110"/>
      <c r="CQ72" s="110"/>
      <c r="CR72" s="110"/>
      <c r="CS72" s="110"/>
      <c r="CT72" s="110"/>
      <c r="CU72" s="110"/>
      <c r="CV72" s="110"/>
      <c r="CW72" s="110"/>
      <c r="CX72" s="110"/>
      <c r="CY72" s="110"/>
      <c r="CZ72" s="110"/>
      <c r="DA72" s="110"/>
      <c r="DB72" s="110"/>
    </row>
    <row r="73" spans="1:106">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10"/>
      <c r="BS73" s="110"/>
      <c r="BT73" s="110"/>
      <c r="BU73" s="110"/>
      <c r="BV73" s="110"/>
      <c r="BW73" s="110"/>
      <c r="BX73" s="110"/>
      <c r="BY73" s="110"/>
      <c r="BZ73" s="110"/>
      <c r="CA73" s="110"/>
      <c r="CB73" s="110"/>
      <c r="CC73" s="110"/>
      <c r="CD73" s="110"/>
      <c r="CE73" s="110"/>
      <c r="CF73" s="110"/>
      <c r="CG73" s="110"/>
      <c r="CH73" s="110"/>
      <c r="CI73" s="110"/>
      <c r="CJ73" s="110"/>
      <c r="CK73" s="110"/>
      <c r="CL73" s="110"/>
      <c r="CM73" s="110"/>
      <c r="CN73" s="110"/>
      <c r="CO73" s="110"/>
      <c r="CP73" s="110"/>
      <c r="CQ73" s="110"/>
      <c r="CR73" s="110"/>
      <c r="CS73" s="110"/>
      <c r="CT73" s="110"/>
      <c r="CU73" s="110"/>
      <c r="CV73" s="110"/>
      <c r="CW73" s="110"/>
      <c r="CX73" s="110"/>
      <c r="CY73" s="110"/>
      <c r="CZ73" s="110"/>
      <c r="DA73" s="110"/>
      <c r="DB73" s="110"/>
    </row>
    <row r="74" spans="1:106">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0"/>
      <c r="AQ74" s="110"/>
      <c r="AR74" s="110"/>
      <c r="AS74" s="110"/>
      <c r="AT74" s="110"/>
      <c r="AU74" s="110"/>
      <c r="AV74" s="110"/>
      <c r="AW74" s="110"/>
      <c r="AX74" s="110"/>
      <c r="AY74" s="110"/>
      <c r="AZ74" s="110"/>
      <c r="BA74" s="110"/>
      <c r="BB74" s="110"/>
      <c r="BC74" s="110"/>
      <c r="BD74" s="110"/>
      <c r="BE74" s="110"/>
      <c r="BF74" s="110"/>
      <c r="BG74" s="110"/>
      <c r="BH74" s="110"/>
      <c r="BI74" s="110"/>
      <c r="BJ74" s="110"/>
      <c r="BK74" s="110"/>
      <c r="BL74" s="110"/>
      <c r="BM74" s="110"/>
      <c r="BN74" s="110"/>
      <c r="BO74" s="110"/>
      <c r="BP74" s="110"/>
      <c r="BQ74" s="110"/>
      <c r="BR74" s="110"/>
      <c r="BS74" s="110"/>
      <c r="BT74" s="110"/>
      <c r="BU74" s="110"/>
      <c r="BV74" s="110"/>
      <c r="BW74" s="110"/>
      <c r="BX74" s="110"/>
      <c r="BY74" s="110"/>
      <c r="BZ74" s="110"/>
      <c r="CA74" s="110"/>
      <c r="CB74" s="110"/>
      <c r="CC74" s="110"/>
      <c r="CD74" s="110"/>
      <c r="CE74" s="110"/>
      <c r="CF74" s="110"/>
      <c r="CG74" s="110"/>
      <c r="CH74" s="110"/>
      <c r="CI74" s="110"/>
      <c r="CJ74" s="110"/>
      <c r="CK74" s="110"/>
      <c r="CL74" s="110"/>
      <c r="CM74" s="110"/>
      <c r="CN74" s="110"/>
      <c r="CO74" s="110"/>
      <c r="CP74" s="110"/>
      <c r="CQ74" s="110"/>
      <c r="CR74" s="110"/>
      <c r="CS74" s="110"/>
      <c r="CT74" s="110"/>
      <c r="CU74" s="110"/>
      <c r="CV74" s="110"/>
      <c r="CW74" s="110"/>
      <c r="CX74" s="110"/>
      <c r="CY74" s="110"/>
      <c r="CZ74" s="110"/>
      <c r="DA74" s="110"/>
      <c r="DB74" s="110"/>
    </row>
    <row r="75" spans="1:106">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0"/>
      <c r="BI75" s="110"/>
      <c r="BJ75" s="110"/>
      <c r="BK75" s="110"/>
      <c r="BL75" s="110"/>
      <c r="BM75" s="110"/>
      <c r="BN75" s="110"/>
      <c r="BO75" s="110"/>
      <c r="BP75" s="110"/>
      <c r="BQ75" s="110"/>
      <c r="BR75" s="110"/>
      <c r="BS75" s="110"/>
      <c r="BT75" s="110"/>
      <c r="BU75" s="110"/>
      <c r="BV75" s="110"/>
      <c r="BW75" s="110"/>
      <c r="BX75" s="110"/>
      <c r="BY75" s="110"/>
      <c r="BZ75" s="110"/>
      <c r="CA75" s="110"/>
      <c r="CB75" s="110"/>
      <c r="CC75" s="110"/>
      <c r="CD75" s="110"/>
      <c r="CE75" s="110"/>
      <c r="CF75" s="110"/>
      <c r="CG75" s="110"/>
      <c r="CH75" s="110"/>
      <c r="CI75" s="110"/>
      <c r="CJ75" s="110"/>
      <c r="CK75" s="110"/>
      <c r="CL75" s="110"/>
      <c r="CM75" s="110"/>
      <c r="CN75" s="110"/>
      <c r="CO75" s="110"/>
      <c r="CP75" s="110"/>
      <c r="CQ75" s="110"/>
      <c r="CR75" s="110"/>
      <c r="CS75" s="110"/>
      <c r="CT75" s="110"/>
      <c r="CU75" s="110"/>
      <c r="CV75" s="110"/>
      <c r="CW75" s="110"/>
      <c r="CX75" s="110"/>
      <c r="CY75" s="110"/>
      <c r="CZ75" s="110"/>
      <c r="DA75" s="110"/>
      <c r="DB75" s="110"/>
    </row>
    <row r="76" spans="1:106">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0"/>
      <c r="AM76" s="110"/>
      <c r="AN76" s="110"/>
      <c r="AO76" s="110"/>
      <c r="AP76" s="110"/>
      <c r="AQ76" s="110"/>
      <c r="AR76" s="110"/>
      <c r="AS76" s="110"/>
      <c r="AT76" s="110"/>
      <c r="AU76" s="110"/>
      <c r="AV76" s="110"/>
      <c r="AW76" s="110"/>
      <c r="AX76" s="110"/>
      <c r="AY76" s="110"/>
      <c r="AZ76" s="110"/>
      <c r="BA76" s="110"/>
      <c r="BB76" s="110"/>
      <c r="BC76" s="110"/>
      <c r="BD76" s="110"/>
      <c r="BE76" s="110"/>
      <c r="BF76" s="110"/>
      <c r="BG76" s="110"/>
      <c r="BH76" s="110"/>
      <c r="BI76" s="110"/>
      <c r="BJ76" s="110"/>
      <c r="BK76" s="110"/>
      <c r="BL76" s="110"/>
      <c r="BM76" s="110"/>
      <c r="BN76" s="110"/>
      <c r="BO76" s="110"/>
      <c r="BP76" s="110"/>
      <c r="BQ76" s="110"/>
      <c r="BR76" s="110"/>
      <c r="BS76" s="110"/>
      <c r="BT76" s="110"/>
      <c r="BU76" s="110"/>
      <c r="BV76" s="110"/>
      <c r="BW76" s="110"/>
      <c r="BX76" s="110"/>
      <c r="BY76" s="110"/>
      <c r="BZ76" s="110"/>
      <c r="CA76" s="110"/>
      <c r="CB76" s="110"/>
      <c r="CC76" s="110"/>
      <c r="CD76" s="110"/>
      <c r="CE76" s="110"/>
      <c r="CF76" s="110"/>
      <c r="CG76" s="110"/>
      <c r="CH76" s="110"/>
      <c r="CI76" s="110"/>
      <c r="CJ76" s="110"/>
      <c r="CK76" s="110"/>
      <c r="CL76" s="110"/>
      <c r="CM76" s="110"/>
      <c r="CN76" s="110"/>
      <c r="CO76" s="110"/>
      <c r="CP76" s="110"/>
      <c r="CQ76" s="110"/>
      <c r="CR76" s="110"/>
      <c r="CS76" s="110"/>
      <c r="CT76" s="110"/>
      <c r="CU76" s="110"/>
      <c r="CV76" s="110"/>
      <c r="CW76" s="110"/>
      <c r="CX76" s="110"/>
      <c r="CY76" s="110"/>
      <c r="CZ76" s="110"/>
      <c r="DA76" s="110"/>
      <c r="DB76" s="110"/>
    </row>
    <row r="77" spans="1:106">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10"/>
      <c r="BS77" s="110"/>
      <c r="BT77" s="110"/>
      <c r="BU77" s="110"/>
      <c r="BV77" s="110"/>
      <c r="BW77" s="110"/>
      <c r="BX77" s="110"/>
      <c r="BY77" s="110"/>
      <c r="BZ77" s="110"/>
      <c r="CA77" s="110"/>
      <c r="CB77" s="110"/>
      <c r="CC77" s="110"/>
      <c r="CD77" s="110"/>
      <c r="CE77" s="110"/>
      <c r="CF77" s="110"/>
      <c r="CG77" s="110"/>
      <c r="CH77" s="110"/>
      <c r="CI77" s="110"/>
      <c r="CJ77" s="110"/>
      <c r="CK77" s="110"/>
      <c r="CL77" s="110"/>
      <c r="CM77" s="110"/>
      <c r="CN77" s="110"/>
      <c r="CO77" s="110"/>
      <c r="CP77" s="110"/>
      <c r="CQ77" s="110"/>
      <c r="CR77" s="110"/>
      <c r="CS77" s="110"/>
      <c r="CT77" s="110"/>
      <c r="CU77" s="110"/>
      <c r="CV77" s="110"/>
      <c r="CW77" s="110"/>
      <c r="CX77" s="110"/>
      <c r="CY77" s="110"/>
      <c r="CZ77" s="110"/>
      <c r="DA77" s="110"/>
      <c r="DB77" s="110"/>
    </row>
    <row r="78" spans="1:106">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c r="AT78" s="110"/>
      <c r="AU78" s="110"/>
      <c r="AV78" s="110"/>
      <c r="AW78" s="110"/>
      <c r="AX78" s="110"/>
      <c r="AY78" s="110"/>
      <c r="AZ78" s="110"/>
      <c r="BA78" s="110"/>
      <c r="BB78" s="110"/>
      <c r="BC78" s="110"/>
      <c r="BD78" s="110"/>
      <c r="BE78" s="110"/>
      <c r="BF78" s="110"/>
      <c r="BG78" s="110"/>
      <c r="BH78" s="110"/>
      <c r="BI78" s="110"/>
      <c r="BJ78" s="110"/>
      <c r="BK78" s="110"/>
      <c r="BL78" s="110"/>
      <c r="BM78" s="110"/>
      <c r="BN78" s="110"/>
      <c r="BO78" s="110"/>
      <c r="BP78" s="110"/>
      <c r="BQ78" s="110"/>
      <c r="BR78" s="110"/>
      <c r="BS78" s="110"/>
      <c r="BT78" s="110"/>
      <c r="BU78" s="110"/>
      <c r="BV78" s="110"/>
      <c r="BW78" s="110"/>
      <c r="BX78" s="110"/>
      <c r="BY78" s="110"/>
      <c r="BZ78" s="110"/>
      <c r="CA78" s="110"/>
      <c r="CB78" s="110"/>
      <c r="CC78" s="110"/>
      <c r="CD78" s="110"/>
      <c r="CE78" s="110"/>
      <c r="CF78" s="110"/>
      <c r="CG78" s="110"/>
      <c r="CH78" s="110"/>
      <c r="CI78" s="110"/>
      <c r="CJ78" s="110"/>
      <c r="CK78" s="110"/>
      <c r="CL78" s="110"/>
      <c r="CM78" s="110"/>
      <c r="CN78" s="110"/>
      <c r="CO78" s="110"/>
      <c r="CP78" s="110"/>
      <c r="CQ78" s="110"/>
      <c r="CR78" s="110"/>
      <c r="CS78" s="110"/>
      <c r="CT78" s="110"/>
      <c r="CU78" s="110"/>
      <c r="CV78" s="110"/>
      <c r="CW78" s="110"/>
      <c r="CX78" s="110"/>
      <c r="CY78" s="110"/>
      <c r="CZ78" s="110"/>
      <c r="DA78" s="110"/>
      <c r="DB78" s="110"/>
    </row>
    <row r="100" spans="3:11" ht="15.75">
      <c r="C100" s="134"/>
      <c r="D100" s="134"/>
      <c r="E100" s="135"/>
      <c r="F100" s="135"/>
      <c r="G100" s="650" t="s">
        <v>1028</v>
      </c>
      <c r="H100" s="650"/>
      <c r="I100" s="650"/>
      <c r="J100" s="651"/>
      <c r="K100" s="651"/>
    </row>
    <row r="101" spans="3:11">
      <c r="C101" s="136"/>
      <c r="D101" s="136"/>
      <c r="E101" s="652"/>
      <c r="F101" s="653"/>
      <c r="G101" s="596" t="e">
        <f>G17</f>
        <v>#N/A</v>
      </c>
      <c r="H101" s="597"/>
      <c r="I101" s="597"/>
      <c r="J101" s="598"/>
      <c r="K101" s="598"/>
    </row>
    <row r="102" spans="3:11" ht="13.5" thickBot="1">
      <c r="C102" s="136"/>
      <c r="D102" s="136"/>
      <c r="E102" s="653"/>
      <c r="F102" s="653"/>
      <c r="G102" s="599"/>
      <c r="H102" s="599"/>
      <c r="I102" s="599"/>
      <c r="J102" s="600"/>
      <c r="K102" s="600"/>
    </row>
    <row r="103" spans="3:11" ht="13.5" thickBot="1">
      <c r="C103" s="601" t="str">
        <f>C19</f>
        <v>FY-2022</v>
      </c>
      <c r="D103" s="602"/>
      <c r="E103" s="602"/>
      <c r="F103" s="603"/>
      <c r="G103" s="604" t="str">
        <f>G19</f>
        <v>QTR 3</v>
      </c>
      <c r="H103" s="605"/>
      <c r="I103" s="137" t="str">
        <f>I19</f>
        <v/>
      </c>
      <c r="J103" s="606"/>
      <c r="K103" s="607"/>
    </row>
    <row r="104" spans="3:11">
      <c r="C104" s="602"/>
      <c r="D104" s="602"/>
      <c r="E104" s="602"/>
      <c r="F104" s="603"/>
      <c r="G104" s="608" t="s">
        <v>1030</v>
      </c>
      <c r="H104" s="609"/>
      <c r="I104" s="138" t="s">
        <v>1031</v>
      </c>
      <c r="J104" s="610" t="s">
        <v>1032</v>
      </c>
      <c r="K104" s="611"/>
    </row>
    <row r="105" spans="3:11">
      <c r="C105" s="602"/>
      <c r="D105" s="602"/>
      <c r="E105" s="602"/>
      <c r="F105" s="603"/>
      <c r="G105" s="614" t="str">
        <f>G21</f>
        <v>Reported</v>
      </c>
      <c r="H105" s="615"/>
      <c r="I105" s="139" t="s">
        <v>1034</v>
      </c>
      <c r="J105" s="612"/>
      <c r="K105" s="613"/>
    </row>
    <row r="106" spans="3:11" ht="12.75" customHeight="1">
      <c r="C106" s="637" t="s">
        <v>1035</v>
      </c>
      <c r="D106" s="637"/>
      <c r="E106" s="637"/>
      <c r="F106" s="638"/>
      <c r="G106" s="639">
        <f>G22</f>
        <v>0</v>
      </c>
      <c r="H106" s="640"/>
      <c r="I106" s="643">
        <f>I22</f>
        <v>0</v>
      </c>
      <c r="J106" s="625">
        <f>J22</f>
        <v>0</v>
      </c>
      <c r="K106" s="626"/>
    </row>
    <row r="107" spans="3:11" ht="12.75" customHeight="1">
      <c r="C107" s="637"/>
      <c r="D107" s="637"/>
      <c r="E107" s="637"/>
      <c r="F107" s="638"/>
      <c r="G107" s="647"/>
      <c r="H107" s="648"/>
      <c r="I107" s="649"/>
      <c r="J107" s="627"/>
      <c r="K107" s="628"/>
    </row>
    <row r="108" spans="3:11" ht="12.75" customHeight="1">
      <c r="C108" s="637" t="s">
        <v>1036</v>
      </c>
      <c r="D108" s="637"/>
      <c r="E108" s="637"/>
      <c r="F108" s="638"/>
      <c r="G108" s="639" t="e">
        <f>G24</f>
        <v>#N/A</v>
      </c>
      <c r="H108" s="640"/>
      <c r="I108" s="643" t="e">
        <f>I24</f>
        <v>#N/A</v>
      </c>
      <c r="J108" s="625" t="e">
        <f>J24</f>
        <v>#N/A</v>
      </c>
      <c r="K108" s="626"/>
    </row>
    <row r="109" spans="3:11" ht="12.75" customHeight="1">
      <c r="C109" s="637"/>
      <c r="D109" s="637"/>
      <c r="E109" s="637"/>
      <c r="F109" s="638"/>
      <c r="G109" s="647"/>
      <c r="H109" s="648"/>
      <c r="I109" s="649"/>
      <c r="J109" s="627"/>
      <c r="K109" s="628"/>
    </row>
    <row r="110" spans="3:11" ht="12.75" customHeight="1">
      <c r="C110" s="637" t="s">
        <v>1037</v>
      </c>
      <c r="D110" s="637"/>
      <c r="E110" s="637"/>
      <c r="F110" s="638"/>
      <c r="G110" s="639" t="e">
        <f>G26</f>
        <v>#N/A</v>
      </c>
      <c r="H110" s="640"/>
      <c r="I110" s="643" t="e">
        <f>I26</f>
        <v>#N/A</v>
      </c>
      <c r="J110" s="625" t="e">
        <f>J26</f>
        <v>#N/A</v>
      </c>
      <c r="K110" s="626"/>
    </row>
    <row r="111" spans="3:11" ht="13.5" customHeight="1" thickBot="1">
      <c r="C111" s="637"/>
      <c r="D111" s="637"/>
      <c r="E111" s="637"/>
      <c r="F111" s="638"/>
      <c r="G111" s="641"/>
      <c r="H111" s="642"/>
      <c r="I111" s="644"/>
      <c r="J111" s="635"/>
      <c r="K111" s="636"/>
    </row>
    <row r="112" spans="3:11" ht="12.75" customHeight="1">
      <c r="C112" s="134"/>
      <c r="D112" s="134"/>
      <c r="E112" s="134"/>
      <c r="F112" s="134"/>
      <c r="G112" s="140"/>
      <c r="H112" s="141"/>
      <c r="I112" s="141"/>
      <c r="J112" s="645">
        <f>J28</f>
        <v>0</v>
      </c>
      <c r="K112" s="646"/>
    </row>
    <row r="113" spans="3:11" ht="12.75" customHeight="1">
      <c r="C113" s="134"/>
      <c r="D113" s="134"/>
      <c r="E113" s="134"/>
      <c r="F113" s="134"/>
      <c r="G113" s="142"/>
      <c r="H113" s="143"/>
      <c r="I113" s="143"/>
      <c r="J113" s="620"/>
      <c r="K113" s="621"/>
    </row>
    <row r="114" spans="3:11" ht="12.75" customHeight="1">
      <c r="C114" s="134"/>
      <c r="D114" s="134"/>
      <c r="E114" s="134"/>
      <c r="F114" s="134"/>
      <c r="G114" s="142"/>
      <c r="H114" s="143"/>
      <c r="I114" s="143"/>
      <c r="J114" s="618">
        <f>J30</f>
        <v>0</v>
      </c>
      <c r="K114" s="619"/>
    </row>
    <row r="115" spans="3:11" ht="12.75" customHeight="1">
      <c r="C115" s="134"/>
      <c r="D115" s="134"/>
      <c r="E115" s="134"/>
      <c r="F115" s="134"/>
      <c r="G115" s="142"/>
      <c r="H115" s="143"/>
      <c r="I115" s="143"/>
      <c r="J115" s="620"/>
      <c r="K115" s="621"/>
    </row>
    <row r="116" spans="3:11" ht="12.75" customHeight="1">
      <c r="C116" s="134"/>
      <c r="D116" s="134"/>
      <c r="E116" s="134"/>
      <c r="F116" s="134"/>
      <c r="G116" s="142"/>
      <c r="H116" s="143"/>
      <c r="I116" s="143"/>
      <c r="J116" s="618">
        <f>J32</f>
        <v>0</v>
      </c>
      <c r="K116" s="619"/>
    </row>
    <row r="117" spans="3:11" ht="12.75" customHeight="1">
      <c r="C117" s="134"/>
      <c r="D117" s="134"/>
      <c r="E117" s="134"/>
      <c r="F117" s="134"/>
      <c r="G117" s="142"/>
      <c r="H117" s="143"/>
      <c r="I117" s="143"/>
      <c r="J117" s="620"/>
      <c r="K117" s="621"/>
    </row>
    <row r="118" spans="3:11" ht="12.75" customHeight="1">
      <c r="C118" s="134"/>
      <c r="D118" s="134"/>
      <c r="E118" s="134"/>
      <c r="F118" s="134"/>
      <c r="G118" s="622" t="s">
        <v>1038</v>
      </c>
      <c r="H118" s="623"/>
      <c r="I118" s="624"/>
      <c r="J118" s="625" t="e">
        <f>J34</f>
        <v>#N/A</v>
      </c>
      <c r="K118" s="626"/>
    </row>
    <row r="119" spans="3:11" ht="12.75" customHeight="1">
      <c r="C119" s="134"/>
      <c r="D119" s="134"/>
      <c r="E119" s="134"/>
      <c r="F119" s="134"/>
      <c r="G119" s="622"/>
      <c r="H119" s="623"/>
      <c r="I119" s="624"/>
      <c r="J119" s="627"/>
      <c r="K119" s="628"/>
    </row>
    <row r="120" spans="3:11" ht="12.75" customHeight="1">
      <c r="C120" s="134"/>
      <c r="D120" s="134"/>
      <c r="E120" s="134"/>
      <c r="F120" s="134"/>
      <c r="G120" s="622" t="s">
        <v>1039</v>
      </c>
      <c r="H120" s="623"/>
      <c r="I120" s="624"/>
      <c r="J120" s="625" t="e">
        <f>J36</f>
        <v>#VALUE!</v>
      </c>
      <c r="K120" s="626"/>
    </row>
    <row r="121" spans="3:11" ht="12.75" customHeight="1">
      <c r="C121" s="134"/>
      <c r="D121" s="134"/>
      <c r="E121" s="134"/>
      <c r="F121" s="134"/>
      <c r="G121" s="622"/>
      <c r="H121" s="623"/>
      <c r="I121" s="624"/>
      <c r="J121" s="627"/>
      <c r="K121" s="628"/>
    </row>
    <row r="122" spans="3:11" ht="12.75" customHeight="1">
      <c r="C122" s="134"/>
      <c r="D122" s="134"/>
      <c r="E122" s="134"/>
      <c r="F122" s="134"/>
      <c r="G122" s="629" t="s">
        <v>1040</v>
      </c>
      <c r="H122" s="630"/>
      <c r="I122" s="631"/>
      <c r="J122" s="625" t="e">
        <f>J38</f>
        <v>#VALUE!</v>
      </c>
      <c r="K122" s="626"/>
    </row>
    <row r="123" spans="3:11" ht="26.25" customHeight="1" thickBot="1">
      <c r="C123" s="134"/>
      <c r="D123" s="134"/>
      <c r="E123" s="134"/>
      <c r="F123" s="134"/>
      <c r="G123" s="632"/>
      <c r="H123" s="633"/>
      <c r="I123" s="634"/>
      <c r="J123" s="635"/>
      <c r="K123" s="636"/>
    </row>
  </sheetData>
  <sheetProtection sheet="1" selectLockedCells="1"/>
  <mergeCells count="119">
    <mergeCell ref="C106:F107"/>
    <mergeCell ref="G106:H107"/>
    <mergeCell ref="I106:I107"/>
    <mergeCell ref="J106:K107"/>
    <mergeCell ref="C108:F109"/>
    <mergeCell ref="G108:H109"/>
    <mergeCell ref="I108:I109"/>
    <mergeCell ref="J108:K109"/>
    <mergeCell ref="G100:K100"/>
    <mergeCell ref="E101:F102"/>
    <mergeCell ref="J116:K117"/>
    <mergeCell ref="G118:I119"/>
    <mergeCell ref="J118:K119"/>
    <mergeCell ref="G120:I121"/>
    <mergeCell ref="J120:K121"/>
    <mergeCell ref="G122:I123"/>
    <mergeCell ref="J122:K123"/>
    <mergeCell ref="C110:F111"/>
    <mergeCell ref="G110:H111"/>
    <mergeCell ref="I110:I111"/>
    <mergeCell ref="J110:K111"/>
    <mergeCell ref="J112:K113"/>
    <mergeCell ref="J114:K115"/>
    <mergeCell ref="A53:H53"/>
    <mergeCell ref="I53:K53"/>
    <mergeCell ref="D43:F43"/>
    <mergeCell ref="G43:H43"/>
    <mergeCell ref="I43:K43"/>
    <mergeCell ref="A44:K44"/>
    <mergeCell ref="A45:K45"/>
    <mergeCell ref="G101:K102"/>
    <mergeCell ref="C103:F105"/>
    <mergeCell ref="G103:H103"/>
    <mergeCell ref="J103:K103"/>
    <mergeCell ref="G104:H104"/>
    <mergeCell ref="J104:K105"/>
    <mergeCell ref="G105:H105"/>
    <mergeCell ref="A54:H55"/>
    <mergeCell ref="I54:K55"/>
    <mergeCell ref="A56:E56"/>
    <mergeCell ref="F56:H56"/>
    <mergeCell ref="I56:K56"/>
    <mergeCell ref="A57:H57"/>
    <mergeCell ref="I57:K57"/>
    <mergeCell ref="L45:L46"/>
    <mergeCell ref="A46:K47"/>
    <mergeCell ref="L47:L52"/>
    <mergeCell ref="B49:K49"/>
    <mergeCell ref="A50:H50"/>
    <mergeCell ref="A40:E40"/>
    <mergeCell ref="F40:H41"/>
    <mergeCell ref="I40:I41"/>
    <mergeCell ref="J40:K41"/>
    <mergeCell ref="L40:L44"/>
    <mergeCell ref="B41:E41"/>
    <mergeCell ref="A42:A43"/>
    <mergeCell ref="B42:C42"/>
    <mergeCell ref="D42:F42"/>
    <mergeCell ref="B43:C43"/>
    <mergeCell ref="I50:K50"/>
    <mergeCell ref="A51:H51"/>
    <mergeCell ref="I51:K52"/>
    <mergeCell ref="A52:H52"/>
    <mergeCell ref="J30:K31"/>
    <mergeCell ref="L30:L34"/>
    <mergeCell ref="J32:K33"/>
    <mergeCell ref="G34:I35"/>
    <mergeCell ref="J34:K35"/>
    <mergeCell ref="G36:I37"/>
    <mergeCell ref="J36:K37"/>
    <mergeCell ref="L36:L39"/>
    <mergeCell ref="G38:I39"/>
    <mergeCell ref="J38:K39"/>
    <mergeCell ref="L24:L27"/>
    <mergeCell ref="C26:F27"/>
    <mergeCell ref="G26:H27"/>
    <mergeCell ref="I26:I27"/>
    <mergeCell ref="J26:K27"/>
    <mergeCell ref="J28:K29"/>
    <mergeCell ref="C22:F23"/>
    <mergeCell ref="G22:H23"/>
    <mergeCell ref="I22:I23"/>
    <mergeCell ref="J22:K23"/>
    <mergeCell ref="C24:F25"/>
    <mergeCell ref="G24:H25"/>
    <mergeCell ref="I24:I25"/>
    <mergeCell ref="J24:K25"/>
    <mergeCell ref="A13:D13"/>
    <mergeCell ref="E13:H13"/>
    <mergeCell ref="I13:K13"/>
    <mergeCell ref="L13:L14"/>
    <mergeCell ref="A14:D14"/>
    <mergeCell ref="E14:H14"/>
    <mergeCell ref="C19:F21"/>
    <mergeCell ref="G19:H19"/>
    <mergeCell ref="J19:K19"/>
    <mergeCell ref="G20:H20"/>
    <mergeCell ref="J20:K21"/>
    <mergeCell ref="G21:H21"/>
    <mergeCell ref="A15:D15"/>
    <mergeCell ref="E15:F15"/>
    <mergeCell ref="G15:I15"/>
    <mergeCell ref="J15:K15"/>
    <mergeCell ref="G16:K16"/>
    <mergeCell ref="E17:F18"/>
    <mergeCell ref="G17:K18"/>
    <mergeCell ref="L1:L4"/>
    <mergeCell ref="L6:L9"/>
    <mergeCell ref="A7:D7"/>
    <mergeCell ref="E7:I8"/>
    <mergeCell ref="J7:J8"/>
    <mergeCell ref="A8:D8"/>
    <mergeCell ref="I9:K12"/>
    <mergeCell ref="A10:A12"/>
    <mergeCell ref="B10:H10"/>
    <mergeCell ref="B11:H11"/>
    <mergeCell ref="L11:L12"/>
    <mergeCell ref="B12:H12"/>
    <mergeCell ref="K4:K6"/>
  </mergeCells>
  <hyperlinks>
    <hyperlink ref="G16:K16" location="SF425Qtr3!A1" display="Summary Report for " xr:uid="{00000000-0004-0000-0B00-000000000000}"/>
  </hyperlinks>
  <pageMargins left="0.75" right="0.31" top="0.5" bottom="1" header="0.5" footer="0.5"/>
  <pageSetup orientation="portrait" r:id="rId1"/>
  <headerFooter alignWithMargins="0">
    <oddFooter xml:space="preserve">&amp;L&amp;8Auto-Generated&amp;C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id="{10A8C0E0-73DE-46D1-A5C0-439A9718C5EB}">
            <xm:f>Introduction!$J$20="ON"</xm:f>
            <x14:dxf>
              <numFmt numFmtId="10" formatCode="&quot;$&quot;#,##0_);[Red]\(&quot;$&quot;#,##0\)"/>
            </x14:dxf>
          </x14:cfRule>
          <xm:sqref>G22:K27</xm:sqref>
        </x14:conditionalFormatting>
        <x14:conditionalFormatting xmlns:xm="http://schemas.microsoft.com/office/excel/2006/main">
          <x14:cfRule type="expression" priority="2" id="{07EF611F-B24D-40A0-A954-64FAF4BB035D}">
            <xm:f>Introduction!$J$20="ON"</xm:f>
            <x14:dxf>
              <numFmt numFmtId="10" formatCode="&quot;$&quot;#,##0_);[Red]\(&quot;$&quot;#,##0\)"/>
            </x14:dxf>
          </x14:cfRule>
          <xm:sqref>J34:K39</xm:sqref>
        </x14:conditionalFormatting>
        <x14:conditionalFormatting xmlns:xm="http://schemas.microsoft.com/office/excel/2006/main">
          <x14:cfRule type="expression" priority="1" id="{29392ED6-9E61-4AE1-A6D7-A80685A481F7}">
            <xm:f>Introduction!$J$20="ON"</xm:f>
            <x14:dxf>
              <numFmt numFmtId="10" formatCode="&quot;$&quot;#,##0_);[Red]\(&quot;$&quot;#,##0\)"/>
            </x14:dxf>
          </x14:cfRule>
          <xm:sqref>G106:K111 J118:K123</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8"/>
  <dimension ref="A1:DB123"/>
  <sheetViews>
    <sheetView showGridLines="0" showRowColHeaders="0" showZeros="0" showOutlineSymbols="0" zoomScale="120" zoomScaleNormal="120" workbookViewId="0">
      <selection activeCell="I6" sqref="I6"/>
    </sheetView>
  </sheetViews>
  <sheetFormatPr defaultRowHeight="12.75"/>
  <cols>
    <col min="1" max="1" width="6.140625" style="111" customWidth="1"/>
    <col min="2" max="2" width="9.140625" style="111"/>
    <col min="3" max="3" width="30.28515625" style="111" customWidth="1"/>
    <col min="4" max="4" width="2.140625" style="111" customWidth="1"/>
    <col min="5" max="5" width="4.85546875" style="111" customWidth="1"/>
    <col min="6" max="6" width="3.5703125" style="111" customWidth="1"/>
    <col min="7" max="7" width="9.42578125" style="111" customWidth="1"/>
    <col min="8" max="8" width="7.140625" style="111" customWidth="1"/>
    <col min="9" max="9" width="16.5703125" style="111" customWidth="1"/>
    <col min="10" max="10" width="10.140625" style="111" customWidth="1"/>
    <col min="11" max="11" width="9.140625" style="111"/>
    <col min="12" max="12" width="16.5703125" style="111" customWidth="1"/>
    <col min="13" max="256" width="9.140625" style="111"/>
    <col min="257" max="257" width="6.140625" style="111" customWidth="1"/>
    <col min="258" max="258" width="9.140625" style="111"/>
    <col min="259" max="259" width="30" style="111" customWidth="1"/>
    <col min="260" max="260" width="2.140625" style="111" customWidth="1"/>
    <col min="261" max="261" width="4.85546875" style="111" customWidth="1"/>
    <col min="262" max="262" width="3.5703125" style="111" customWidth="1"/>
    <col min="263" max="263" width="9.140625" style="111"/>
    <col min="264" max="264" width="4.85546875" style="111" customWidth="1"/>
    <col min="265" max="265" width="14" style="111" customWidth="1"/>
    <col min="266" max="266" width="10.140625" style="111" customWidth="1"/>
    <col min="267" max="267" width="9.140625" style="111"/>
    <col min="268" max="268" width="16.5703125" style="111" customWidth="1"/>
    <col min="269" max="512" width="9.140625" style="111"/>
    <col min="513" max="513" width="6.140625" style="111" customWidth="1"/>
    <col min="514" max="514" width="9.140625" style="111"/>
    <col min="515" max="515" width="30" style="111" customWidth="1"/>
    <col min="516" max="516" width="2.140625" style="111" customWidth="1"/>
    <col min="517" max="517" width="4.85546875" style="111" customWidth="1"/>
    <col min="518" max="518" width="3.5703125" style="111" customWidth="1"/>
    <col min="519" max="519" width="9.140625" style="111"/>
    <col min="520" max="520" width="4.85546875" style="111" customWidth="1"/>
    <col min="521" max="521" width="14" style="111" customWidth="1"/>
    <col min="522" max="522" width="10.140625" style="111" customWidth="1"/>
    <col min="523" max="523" width="9.140625" style="111"/>
    <col min="524" max="524" width="16.5703125" style="111" customWidth="1"/>
    <col min="525" max="768" width="9.140625" style="111"/>
    <col min="769" max="769" width="6.140625" style="111" customWidth="1"/>
    <col min="770" max="770" width="9.140625" style="111"/>
    <col min="771" max="771" width="30" style="111" customWidth="1"/>
    <col min="772" max="772" width="2.140625" style="111" customWidth="1"/>
    <col min="773" max="773" width="4.85546875" style="111" customWidth="1"/>
    <col min="774" max="774" width="3.5703125" style="111" customWidth="1"/>
    <col min="775" max="775" width="9.140625" style="111"/>
    <col min="776" max="776" width="4.85546875" style="111" customWidth="1"/>
    <col min="777" max="777" width="14" style="111" customWidth="1"/>
    <col min="778" max="778" width="10.140625" style="111" customWidth="1"/>
    <col min="779" max="779" width="9.140625" style="111"/>
    <col min="780" max="780" width="16.5703125" style="111" customWidth="1"/>
    <col min="781" max="1024" width="9.140625" style="111"/>
    <col min="1025" max="1025" width="6.140625" style="111" customWidth="1"/>
    <col min="1026" max="1026" width="9.140625" style="111"/>
    <col min="1027" max="1027" width="30" style="111" customWidth="1"/>
    <col min="1028" max="1028" width="2.140625" style="111" customWidth="1"/>
    <col min="1029" max="1029" width="4.85546875" style="111" customWidth="1"/>
    <col min="1030" max="1030" width="3.5703125" style="111" customWidth="1"/>
    <col min="1031" max="1031" width="9.140625" style="111"/>
    <col min="1032" max="1032" width="4.85546875" style="111" customWidth="1"/>
    <col min="1033" max="1033" width="14" style="111" customWidth="1"/>
    <col min="1034" max="1034" width="10.140625" style="111" customWidth="1"/>
    <col min="1035" max="1035" width="9.140625" style="111"/>
    <col min="1036" max="1036" width="16.5703125" style="111" customWidth="1"/>
    <col min="1037" max="1280" width="9.140625" style="111"/>
    <col min="1281" max="1281" width="6.140625" style="111" customWidth="1"/>
    <col min="1282" max="1282" width="9.140625" style="111"/>
    <col min="1283" max="1283" width="30" style="111" customWidth="1"/>
    <col min="1284" max="1284" width="2.140625" style="111" customWidth="1"/>
    <col min="1285" max="1285" width="4.85546875" style="111" customWidth="1"/>
    <col min="1286" max="1286" width="3.5703125" style="111" customWidth="1"/>
    <col min="1287" max="1287" width="9.140625" style="111"/>
    <col min="1288" max="1288" width="4.85546875" style="111" customWidth="1"/>
    <col min="1289" max="1289" width="14" style="111" customWidth="1"/>
    <col min="1290" max="1290" width="10.140625" style="111" customWidth="1"/>
    <col min="1291" max="1291" width="9.140625" style="111"/>
    <col min="1292" max="1292" width="16.5703125" style="111" customWidth="1"/>
    <col min="1293" max="1536" width="9.140625" style="111"/>
    <col min="1537" max="1537" width="6.140625" style="111" customWidth="1"/>
    <col min="1538" max="1538" width="9.140625" style="111"/>
    <col min="1539" max="1539" width="30" style="111" customWidth="1"/>
    <col min="1540" max="1540" width="2.140625" style="111" customWidth="1"/>
    <col min="1541" max="1541" width="4.85546875" style="111" customWidth="1"/>
    <col min="1542" max="1542" width="3.5703125" style="111" customWidth="1"/>
    <col min="1543" max="1543" width="9.140625" style="111"/>
    <col min="1544" max="1544" width="4.85546875" style="111" customWidth="1"/>
    <col min="1545" max="1545" width="14" style="111" customWidth="1"/>
    <col min="1546" max="1546" width="10.140625" style="111" customWidth="1"/>
    <col min="1547" max="1547" width="9.140625" style="111"/>
    <col min="1548" max="1548" width="16.5703125" style="111" customWidth="1"/>
    <col min="1549" max="1792" width="9.140625" style="111"/>
    <col min="1793" max="1793" width="6.140625" style="111" customWidth="1"/>
    <col min="1794" max="1794" width="9.140625" style="111"/>
    <col min="1795" max="1795" width="30" style="111" customWidth="1"/>
    <col min="1796" max="1796" width="2.140625" style="111" customWidth="1"/>
    <col min="1797" max="1797" width="4.85546875" style="111" customWidth="1"/>
    <col min="1798" max="1798" width="3.5703125" style="111" customWidth="1"/>
    <col min="1799" max="1799" width="9.140625" style="111"/>
    <col min="1800" max="1800" width="4.85546875" style="111" customWidth="1"/>
    <col min="1801" max="1801" width="14" style="111" customWidth="1"/>
    <col min="1802" max="1802" width="10.140625" style="111" customWidth="1"/>
    <col min="1803" max="1803" width="9.140625" style="111"/>
    <col min="1804" max="1804" width="16.5703125" style="111" customWidth="1"/>
    <col min="1805" max="2048" width="9.140625" style="111"/>
    <col min="2049" max="2049" width="6.140625" style="111" customWidth="1"/>
    <col min="2050" max="2050" width="9.140625" style="111"/>
    <col min="2051" max="2051" width="30" style="111" customWidth="1"/>
    <col min="2052" max="2052" width="2.140625" style="111" customWidth="1"/>
    <col min="2053" max="2053" width="4.85546875" style="111" customWidth="1"/>
    <col min="2054" max="2054" width="3.5703125" style="111" customWidth="1"/>
    <col min="2055" max="2055" width="9.140625" style="111"/>
    <col min="2056" max="2056" width="4.85546875" style="111" customWidth="1"/>
    <col min="2057" max="2057" width="14" style="111" customWidth="1"/>
    <col min="2058" max="2058" width="10.140625" style="111" customWidth="1"/>
    <col min="2059" max="2059" width="9.140625" style="111"/>
    <col min="2060" max="2060" width="16.5703125" style="111" customWidth="1"/>
    <col min="2061" max="2304" width="9.140625" style="111"/>
    <col min="2305" max="2305" width="6.140625" style="111" customWidth="1"/>
    <col min="2306" max="2306" width="9.140625" style="111"/>
    <col min="2307" max="2307" width="30" style="111" customWidth="1"/>
    <col min="2308" max="2308" width="2.140625" style="111" customWidth="1"/>
    <col min="2309" max="2309" width="4.85546875" style="111" customWidth="1"/>
    <col min="2310" max="2310" width="3.5703125" style="111" customWidth="1"/>
    <col min="2311" max="2311" width="9.140625" style="111"/>
    <col min="2312" max="2312" width="4.85546875" style="111" customWidth="1"/>
    <col min="2313" max="2313" width="14" style="111" customWidth="1"/>
    <col min="2314" max="2314" width="10.140625" style="111" customWidth="1"/>
    <col min="2315" max="2315" width="9.140625" style="111"/>
    <col min="2316" max="2316" width="16.5703125" style="111" customWidth="1"/>
    <col min="2317" max="2560" width="9.140625" style="111"/>
    <col min="2561" max="2561" width="6.140625" style="111" customWidth="1"/>
    <col min="2562" max="2562" width="9.140625" style="111"/>
    <col min="2563" max="2563" width="30" style="111" customWidth="1"/>
    <col min="2564" max="2564" width="2.140625" style="111" customWidth="1"/>
    <col min="2565" max="2565" width="4.85546875" style="111" customWidth="1"/>
    <col min="2566" max="2566" width="3.5703125" style="111" customWidth="1"/>
    <col min="2567" max="2567" width="9.140625" style="111"/>
    <col min="2568" max="2568" width="4.85546875" style="111" customWidth="1"/>
    <col min="2569" max="2569" width="14" style="111" customWidth="1"/>
    <col min="2570" max="2570" width="10.140625" style="111" customWidth="1"/>
    <col min="2571" max="2571" width="9.140625" style="111"/>
    <col min="2572" max="2572" width="16.5703125" style="111" customWidth="1"/>
    <col min="2573" max="2816" width="9.140625" style="111"/>
    <col min="2817" max="2817" width="6.140625" style="111" customWidth="1"/>
    <col min="2818" max="2818" width="9.140625" style="111"/>
    <col min="2819" max="2819" width="30" style="111" customWidth="1"/>
    <col min="2820" max="2820" width="2.140625" style="111" customWidth="1"/>
    <col min="2821" max="2821" width="4.85546875" style="111" customWidth="1"/>
    <col min="2822" max="2822" width="3.5703125" style="111" customWidth="1"/>
    <col min="2823" max="2823" width="9.140625" style="111"/>
    <col min="2824" max="2824" width="4.85546875" style="111" customWidth="1"/>
    <col min="2825" max="2825" width="14" style="111" customWidth="1"/>
    <col min="2826" max="2826" width="10.140625" style="111" customWidth="1"/>
    <col min="2827" max="2827" width="9.140625" style="111"/>
    <col min="2828" max="2828" width="16.5703125" style="111" customWidth="1"/>
    <col min="2829" max="3072" width="9.140625" style="111"/>
    <col min="3073" max="3073" width="6.140625" style="111" customWidth="1"/>
    <col min="3074" max="3074" width="9.140625" style="111"/>
    <col min="3075" max="3075" width="30" style="111" customWidth="1"/>
    <col min="3076" max="3076" width="2.140625" style="111" customWidth="1"/>
    <col min="3077" max="3077" width="4.85546875" style="111" customWidth="1"/>
    <col min="3078" max="3078" width="3.5703125" style="111" customWidth="1"/>
    <col min="3079" max="3079" width="9.140625" style="111"/>
    <col min="3080" max="3080" width="4.85546875" style="111" customWidth="1"/>
    <col min="3081" max="3081" width="14" style="111" customWidth="1"/>
    <col min="3082" max="3082" width="10.140625" style="111" customWidth="1"/>
    <col min="3083" max="3083" width="9.140625" style="111"/>
    <col min="3084" max="3084" width="16.5703125" style="111" customWidth="1"/>
    <col min="3085" max="3328" width="9.140625" style="111"/>
    <col min="3329" max="3329" width="6.140625" style="111" customWidth="1"/>
    <col min="3330" max="3330" width="9.140625" style="111"/>
    <col min="3331" max="3331" width="30" style="111" customWidth="1"/>
    <col min="3332" max="3332" width="2.140625" style="111" customWidth="1"/>
    <col min="3333" max="3333" width="4.85546875" style="111" customWidth="1"/>
    <col min="3334" max="3334" width="3.5703125" style="111" customWidth="1"/>
    <col min="3335" max="3335" width="9.140625" style="111"/>
    <col min="3336" max="3336" width="4.85546875" style="111" customWidth="1"/>
    <col min="3337" max="3337" width="14" style="111" customWidth="1"/>
    <col min="3338" max="3338" width="10.140625" style="111" customWidth="1"/>
    <col min="3339" max="3339" width="9.140625" style="111"/>
    <col min="3340" max="3340" width="16.5703125" style="111" customWidth="1"/>
    <col min="3341" max="3584" width="9.140625" style="111"/>
    <col min="3585" max="3585" width="6.140625" style="111" customWidth="1"/>
    <col min="3586" max="3586" width="9.140625" style="111"/>
    <col min="3587" max="3587" width="30" style="111" customWidth="1"/>
    <col min="3588" max="3588" width="2.140625" style="111" customWidth="1"/>
    <col min="3589" max="3589" width="4.85546875" style="111" customWidth="1"/>
    <col min="3590" max="3590" width="3.5703125" style="111" customWidth="1"/>
    <col min="3591" max="3591" width="9.140625" style="111"/>
    <col min="3592" max="3592" width="4.85546875" style="111" customWidth="1"/>
    <col min="3593" max="3593" width="14" style="111" customWidth="1"/>
    <col min="3594" max="3594" width="10.140625" style="111" customWidth="1"/>
    <col min="3595" max="3595" width="9.140625" style="111"/>
    <col min="3596" max="3596" width="16.5703125" style="111" customWidth="1"/>
    <col min="3597" max="3840" width="9.140625" style="111"/>
    <col min="3841" max="3841" width="6.140625" style="111" customWidth="1"/>
    <col min="3842" max="3842" width="9.140625" style="111"/>
    <col min="3843" max="3843" width="30" style="111" customWidth="1"/>
    <col min="3844" max="3844" width="2.140625" style="111" customWidth="1"/>
    <col min="3845" max="3845" width="4.85546875" style="111" customWidth="1"/>
    <col min="3846" max="3846" width="3.5703125" style="111" customWidth="1"/>
    <col min="3847" max="3847" width="9.140625" style="111"/>
    <col min="3848" max="3848" width="4.85546875" style="111" customWidth="1"/>
    <col min="3849" max="3849" width="14" style="111" customWidth="1"/>
    <col min="3850" max="3850" width="10.140625" style="111" customWidth="1"/>
    <col min="3851" max="3851" width="9.140625" style="111"/>
    <col min="3852" max="3852" width="16.5703125" style="111" customWidth="1"/>
    <col min="3853" max="4096" width="9.140625" style="111"/>
    <col min="4097" max="4097" width="6.140625" style="111" customWidth="1"/>
    <col min="4098" max="4098" width="9.140625" style="111"/>
    <col min="4099" max="4099" width="30" style="111" customWidth="1"/>
    <col min="4100" max="4100" width="2.140625" style="111" customWidth="1"/>
    <col min="4101" max="4101" width="4.85546875" style="111" customWidth="1"/>
    <col min="4102" max="4102" width="3.5703125" style="111" customWidth="1"/>
    <col min="4103" max="4103" width="9.140625" style="111"/>
    <col min="4104" max="4104" width="4.85546875" style="111" customWidth="1"/>
    <col min="4105" max="4105" width="14" style="111" customWidth="1"/>
    <col min="4106" max="4106" width="10.140625" style="111" customWidth="1"/>
    <col min="4107" max="4107" width="9.140625" style="111"/>
    <col min="4108" max="4108" width="16.5703125" style="111" customWidth="1"/>
    <col min="4109" max="4352" width="9.140625" style="111"/>
    <col min="4353" max="4353" width="6.140625" style="111" customWidth="1"/>
    <col min="4354" max="4354" width="9.140625" style="111"/>
    <col min="4355" max="4355" width="30" style="111" customWidth="1"/>
    <col min="4356" max="4356" width="2.140625" style="111" customWidth="1"/>
    <col min="4357" max="4357" width="4.85546875" style="111" customWidth="1"/>
    <col min="4358" max="4358" width="3.5703125" style="111" customWidth="1"/>
    <col min="4359" max="4359" width="9.140625" style="111"/>
    <col min="4360" max="4360" width="4.85546875" style="111" customWidth="1"/>
    <col min="4361" max="4361" width="14" style="111" customWidth="1"/>
    <col min="4362" max="4362" width="10.140625" style="111" customWidth="1"/>
    <col min="4363" max="4363" width="9.140625" style="111"/>
    <col min="4364" max="4364" width="16.5703125" style="111" customWidth="1"/>
    <col min="4365" max="4608" width="9.140625" style="111"/>
    <col min="4609" max="4609" width="6.140625" style="111" customWidth="1"/>
    <col min="4610" max="4610" width="9.140625" style="111"/>
    <col min="4611" max="4611" width="30" style="111" customWidth="1"/>
    <col min="4612" max="4612" width="2.140625" style="111" customWidth="1"/>
    <col min="4613" max="4613" width="4.85546875" style="111" customWidth="1"/>
    <col min="4614" max="4614" width="3.5703125" style="111" customWidth="1"/>
    <col min="4615" max="4615" width="9.140625" style="111"/>
    <col min="4616" max="4616" width="4.85546875" style="111" customWidth="1"/>
    <col min="4617" max="4617" width="14" style="111" customWidth="1"/>
    <col min="4618" max="4618" width="10.140625" style="111" customWidth="1"/>
    <col min="4619" max="4619" width="9.140625" style="111"/>
    <col min="4620" max="4620" width="16.5703125" style="111" customWidth="1"/>
    <col min="4621" max="4864" width="9.140625" style="111"/>
    <col min="4865" max="4865" width="6.140625" style="111" customWidth="1"/>
    <col min="4866" max="4866" width="9.140625" style="111"/>
    <col min="4867" max="4867" width="30" style="111" customWidth="1"/>
    <col min="4868" max="4868" width="2.140625" style="111" customWidth="1"/>
    <col min="4869" max="4869" width="4.85546875" style="111" customWidth="1"/>
    <col min="4870" max="4870" width="3.5703125" style="111" customWidth="1"/>
    <col min="4871" max="4871" width="9.140625" style="111"/>
    <col min="4872" max="4872" width="4.85546875" style="111" customWidth="1"/>
    <col min="4873" max="4873" width="14" style="111" customWidth="1"/>
    <col min="4874" max="4874" width="10.140625" style="111" customWidth="1"/>
    <col min="4875" max="4875" width="9.140625" style="111"/>
    <col min="4876" max="4876" width="16.5703125" style="111" customWidth="1"/>
    <col min="4877" max="5120" width="9.140625" style="111"/>
    <col min="5121" max="5121" width="6.140625" style="111" customWidth="1"/>
    <col min="5122" max="5122" width="9.140625" style="111"/>
    <col min="5123" max="5123" width="30" style="111" customWidth="1"/>
    <col min="5124" max="5124" width="2.140625" style="111" customWidth="1"/>
    <col min="5125" max="5125" width="4.85546875" style="111" customWidth="1"/>
    <col min="5126" max="5126" width="3.5703125" style="111" customWidth="1"/>
    <col min="5127" max="5127" width="9.140625" style="111"/>
    <col min="5128" max="5128" width="4.85546875" style="111" customWidth="1"/>
    <col min="5129" max="5129" width="14" style="111" customWidth="1"/>
    <col min="5130" max="5130" width="10.140625" style="111" customWidth="1"/>
    <col min="5131" max="5131" width="9.140625" style="111"/>
    <col min="5132" max="5132" width="16.5703125" style="111" customWidth="1"/>
    <col min="5133" max="5376" width="9.140625" style="111"/>
    <col min="5377" max="5377" width="6.140625" style="111" customWidth="1"/>
    <col min="5378" max="5378" width="9.140625" style="111"/>
    <col min="5379" max="5379" width="30" style="111" customWidth="1"/>
    <col min="5380" max="5380" width="2.140625" style="111" customWidth="1"/>
    <col min="5381" max="5381" width="4.85546875" style="111" customWidth="1"/>
    <col min="5382" max="5382" width="3.5703125" style="111" customWidth="1"/>
    <col min="5383" max="5383" width="9.140625" style="111"/>
    <col min="5384" max="5384" width="4.85546875" style="111" customWidth="1"/>
    <col min="5385" max="5385" width="14" style="111" customWidth="1"/>
    <col min="5386" max="5386" width="10.140625" style="111" customWidth="1"/>
    <col min="5387" max="5387" width="9.140625" style="111"/>
    <col min="5388" max="5388" width="16.5703125" style="111" customWidth="1"/>
    <col min="5389" max="5632" width="9.140625" style="111"/>
    <col min="5633" max="5633" width="6.140625" style="111" customWidth="1"/>
    <col min="5634" max="5634" width="9.140625" style="111"/>
    <col min="5635" max="5635" width="30" style="111" customWidth="1"/>
    <col min="5636" max="5636" width="2.140625" style="111" customWidth="1"/>
    <col min="5637" max="5637" width="4.85546875" style="111" customWidth="1"/>
    <col min="5638" max="5638" width="3.5703125" style="111" customWidth="1"/>
    <col min="5639" max="5639" width="9.140625" style="111"/>
    <col min="5640" max="5640" width="4.85546875" style="111" customWidth="1"/>
    <col min="5641" max="5641" width="14" style="111" customWidth="1"/>
    <col min="5642" max="5642" width="10.140625" style="111" customWidth="1"/>
    <col min="5643" max="5643" width="9.140625" style="111"/>
    <col min="5644" max="5644" width="16.5703125" style="111" customWidth="1"/>
    <col min="5645" max="5888" width="9.140625" style="111"/>
    <col min="5889" max="5889" width="6.140625" style="111" customWidth="1"/>
    <col min="5890" max="5890" width="9.140625" style="111"/>
    <col min="5891" max="5891" width="30" style="111" customWidth="1"/>
    <col min="5892" max="5892" width="2.140625" style="111" customWidth="1"/>
    <col min="5893" max="5893" width="4.85546875" style="111" customWidth="1"/>
    <col min="5894" max="5894" width="3.5703125" style="111" customWidth="1"/>
    <col min="5895" max="5895" width="9.140625" style="111"/>
    <col min="5896" max="5896" width="4.85546875" style="111" customWidth="1"/>
    <col min="5897" max="5897" width="14" style="111" customWidth="1"/>
    <col min="5898" max="5898" width="10.140625" style="111" customWidth="1"/>
    <col min="5899" max="5899" width="9.140625" style="111"/>
    <col min="5900" max="5900" width="16.5703125" style="111" customWidth="1"/>
    <col min="5901" max="6144" width="9.140625" style="111"/>
    <col min="6145" max="6145" width="6.140625" style="111" customWidth="1"/>
    <col min="6146" max="6146" width="9.140625" style="111"/>
    <col min="6147" max="6147" width="30" style="111" customWidth="1"/>
    <col min="6148" max="6148" width="2.140625" style="111" customWidth="1"/>
    <col min="6149" max="6149" width="4.85546875" style="111" customWidth="1"/>
    <col min="6150" max="6150" width="3.5703125" style="111" customWidth="1"/>
    <col min="6151" max="6151" width="9.140625" style="111"/>
    <col min="6152" max="6152" width="4.85546875" style="111" customWidth="1"/>
    <col min="6153" max="6153" width="14" style="111" customWidth="1"/>
    <col min="6154" max="6154" width="10.140625" style="111" customWidth="1"/>
    <col min="6155" max="6155" width="9.140625" style="111"/>
    <col min="6156" max="6156" width="16.5703125" style="111" customWidth="1"/>
    <col min="6157" max="6400" width="9.140625" style="111"/>
    <col min="6401" max="6401" width="6.140625" style="111" customWidth="1"/>
    <col min="6402" max="6402" width="9.140625" style="111"/>
    <col min="6403" max="6403" width="30" style="111" customWidth="1"/>
    <col min="6404" max="6404" width="2.140625" style="111" customWidth="1"/>
    <col min="6405" max="6405" width="4.85546875" style="111" customWidth="1"/>
    <col min="6406" max="6406" width="3.5703125" style="111" customWidth="1"/>
    <col min="6407" max="6407" width="9.140625" style="111"/>
    <col min="6408" max="6408" width="4.85546875" style="111" customWidth="1"/>
    <col min="6409" max="6409" width="14" style="111" customWidth="1"/>
    <col min="6410" max="6410" width="10.140625" style="111" customWidth="1"/>
    <col min="6411" max="6411" width="9.140625" style="111"/>
    <col min="6412" max="6412" width="16.5703125" style="111" customWidth="1"/>
    <col min="6413" max="6656" width="9.140625" style="111"/>
    <col min="6657" max="6657" width="6.140625" style="111" customWidth="1"/>
    <col min="6658" max="6658" width="9.140625" style="111"/>
    <col min="6659" max="6659" width="30" style="111" customWidth="1"/>
    <col min="6660" max="6660" width="2.140625" style="111" customWidth="1"/>
    <col min="6661" max="6661" width="4.85546875" style="111" customWidth="1"/>
    <col min="6662" max="6662" width="3.5703125" style="111" customWidth="1"/>
    <col min="6663" max="6663" width="9.140625" style="111"/>
    <col min="6664" max="6664" width="4.85546875" style="111" customWidth="1"/>
    <col min="6665" max="6665" width="14" style="111" customWidth="1"/>
    <col min="6666" max="6666" width="10.140625" style="111" customWidth="1"/>
    <col min="6667" max="6667" width="9.140625" style="111"/>
    <col min="6668" max="6668" width="16.5703125" style="111" customWidth="1"/>
    <col min="6669" max="6912" width="9.140625" style="111"/>
    <col min="6913" max="6913" width="6.140625" style="111" customWidth="1"/>
    <col min="6914" max="6914" width="9.140625" style="111"/>
    <col min="6915" max="6915" width="30" style="111" customWidth="1"/>
    <col min="6916" max="6916" width="2.140625" style="111" customWidth="1"/>
    <col min="6917" max="6917" width="4.85546875" style="111" customWidth="1"/>
    <col min="6918" max="6918" width="3.5703125" style="111" customWidth="1"/>
    <col min="6919" max="6919" width="9.140625" style="111"/>
    <col min="6920" max="6920" width="4.85546875" style="111" customWidth="1"/>
    <col min="6921" max="6921" width="14" style="111" customWidth="1"/>
    <col min="6922" max="6922" width="10.140625" style="111" customWidth="1"/>
    <col min="6923" max="6923" width="9.140625" style="111"/>
    <col min="6924" max="6924" width="16.5703125" style="111" customWidth="1"/>
    <col min="6925" max="7168" width="9.140625" style="111"/>
    <col min="7169" max="7169" width="6.140625" style="111" customWidth="1"/>
    <col min="7170" max="7170" width="9.140625" style="111"/>
    <col min="7171" max="7171" width="30" style="111" customWidth="1"/>
    <col min="7172" max="7172" width="2.140625" style="111" customWidth="1"/>
    <col min="7173" max="7173" width="4.85546875" style="111" customWidth="1"/>
    <col min="7174" max="7174" width="3.5703125" style="111" customWidth="1"/>
    <col min="7175" max="7175" width="9.140625" style="111"/>
    <col min="7176" max="7176" width="4.85546875" style="111" customWidth="1"/>
    <col min="7177" max="7177" width="14" style="111" customWidth="1"/>
    <col min="7178" max="7178" width="10.140625" style="111" customWidth="1"/>
    <col min="7179" max="7179" width="9.140625" style="111"/>
    <col min="7180" max="7180" width="16.5703125" style="111" customWidth="1"/>
    <col min="7181" max="7424" width="9.140625" style="111"/>
    <col min="7425" max="7425" width="6.140625" style="111" customWidth="1"/>
    <col min="7426" max="7426" width="9.140625" style="111"/>
    <col min="7427" max="7427" width="30" style="111" customWidth="1"/>
    <col min="7428" max="7428" width="2.140625" style="111" customWidth="1"/>
    <col min="7429" max="7429" width="4.85546875" style="111" customWidth="1"/>
    <col min="7430" max="7430" width="3.5703125" style="111" customWidth="1"/>
    <col min="7431" max="7431" width="9.140625" style="111"/>
    <col min="7432" max="7432" width="4.85546875" style="111" customWidth="1"/>
    <col min="7433" max="7433" width="14" style="111" customWidth="1"/>
    <col min="7434" max="7434" width="10.140625" style="111" customWidth="1"/>
    <col min="7435" max="7435" width="9.140625" style="111"/>
    <col min="7436" max="7436" width="16.5703125" style="111" customWidth="1"/>
    <col min="7437" max="7680" width="9.140625" style="111"/>
    <col min="7681" max="7681" width="6.140625" style="111" customWidth="1"/>
    <col min="7682" max="7682" width="9.140625" style="111"/>
    <col min="7683" max="7683" width="30" style="111" customWidth="1"/>
    <col min="7684" max="7684" width="2.140625" style="111" customWidth="1"/>
    <col min="7685" max="7685" width="4.85546875" style="111" customWidth="1"/>
    <col min="7686" max="7686" width="3.5703125" style="111" customWidth="1"/>
    <col min="7687" max="7687" width="9.140625" style="111"/>
    <col min="7688" max="7688" width="4.85546875" style="111" customWidth="1"/>
    <col min="7689" max="7689" width="14" style="111" customWidth="1"/>
    <col min="7690" max="7690" width="10.140625" style="111" customWidth="1"/>
    <col min="7691" max="7691" width="9.140625" style="111"/>
    <col min="7692" max="7692" width="16.5703125" style="111" customWidth="1"/>
    <col min="7693" max="7936" width="9.140625" style="111"/>
    <col min="7937" max="7937" width="6.140625" style="111" customWidth="1"/>
    <col min="7938" max="7938" width="9.140625" style="111"/>
    <col min="7939" max="7939" width="30" style="111" customWidth="1"/>
    <col min="7940" max="7940" width="2.140625" style="111" customWidth="1"/>
    <col min="7941" max="7941" width="4.85546875" style="111" customWidth="1"/>
    <col min="7942" max="7942" width="3.5703125" style="111" customWidth="1"/>
    <col min="7943" max="7943" width="9.140625" style="111"/>
    <col min="7944" max="7944" width="4.85546875" style="111" customWidth="1"/>
    <col min="7945" max="7945" width="14" style="111" customWidth="1"/>
    <col min="7946" max="7946" width="10.140625" style="111" customWidth="1"/>
    <col min="7947" max="7947" width="9.140625" style="111"/>
    <col min="7948" max="7948" width="16.5703125" style="111" customWidth="1"/>
    <col min="7949" max="8192" width="9.140625" style="111"/>
    <col min="8193" max="8193" width="6.140625" style="111" customWidth="1"/>
    <col min="8194" max="8194" width="9.140625" style="111"/>
    <col min="8195" max="8195" width="30" style="111" customWidth="1"/>
    <col min="8196" max="8196" width="2.140625" style="111" customWidth="1"/>
    <col min="8197" max="8197" width="4.85546875" style="111" customWidth="1"/>
    <col min="8198" max="8198" width="3.5703125" style="111" customWidth="1"/>
    <col min="8199" max="8199" width="9.140625" style="111"/>
    <col min="8200" max="8200" width="4.85546875" style="111" customWidth="1"/>
    <col min="8201" max="8201" width="14" style="111" customWidth="1"/>
    <col min="8202" max="8202" width="10.140625" style="111" customWidth="1"/>
    <col min="8203" max="8203" width="9.140625" style="111"/>
    <col min="8204" max="8204" width="16.5703125" style="111" customWidth="1"/>
    <col min="8205" max="8448" width="9.140625" style="111"/>
    <col min="8449" max="8449" width="6.140625" style="111" customWidth="1"/>
    <col min="8450" max="8450" width="9.140625" style="111"/>
    <col min="8451" max="8451" width="30" style="111" customWidth="1"/>
    <col min="8452" max="8452" width="2.140625" style="111" customWidth="1"/>
    <col min="8453" max="8453" width="4.85546875" style="111" customWidth="1"/>
    <col min="8454" max="8454" width="3.5703125" style="111" customWidth="1"/>
    <col min="8455" max="8455" width="9.140625" style="111"/>
    <col min="8456" max="8456" width="4.85546875" style="111" customWidth="1"/>
    <col min="8457" max="8457" width="14" style="111" customWidth="1"/>
    <col min="8458" max="8458" width="10.140625" style="111" customWidth="1"/>
    <col min="8459" max="8459" width="9.140625" style="111"/>
    <col min="8460" max="8460" width="16.5703125" style="111" customWidth="1"/>
    <col min="8461" max="8704" width="9.140625" style="111"/>
    <col min="8705" max="8705" width="6.140625" style="111" customWidth="1"/>
    <col min="8706" max="8706" width="9.140625" style="111"/>
    <col min="8707" max="8707" width="30" style="111" customWidth="1"/>
    <col min="8708" max="8708" width="2.140625" style="111" customWidth="1"/>
    <col min="8709" max="8709" width="4.85546875" style="111" customWidth="1"/>
    <col min="8710" max="8710" width="3.5703125" style="111" customWidth="1"/>
    <col min="8711" max="8711" width="9.140625" style="111"/>
    <col min="8712" max="8712" width="4.85546875" style="111" customWidth="1"/>
    <col min="8713" max="8713" width="14" style="111" customWidth="1"/>
    <col min="8714" max="8714" width="10.140625" style="111" customWidth="1"/>
    <col min="8715" max="8715" width="9.140625" style="111"/>
    <col min="8716" max="8716" width="16.5703125" style="111" customWidth="1"/>
    <col min="8717" max="8960" width="9.140625" style="111"/>
    <col min="8961" max="8961" width="6.140625" style="111" customWidth="1"/>
    <col min="8962" max="8962" width="9.140625" style="111"/>
    <col min="8963" max="8963" width="30" style="111" customWidth="1"/>
    <col min="8964" max="8964" width="2.140625" style="111" customWidth="1"/>
    <col min="8965" max="8965" width="4.85546875" style="111" customWidth="1"/>
    <col min="8966" max="8966" width="3.5703125" style="111" customWidth="1"/>
    <col min="8967" max="8967" width="9.140625" style="111"/>
    <col min="8968" max="8968" width="4.85546875" style="111" customWidth="1"/>
    <col min="8969" max="8969" width="14" style="111" customWidth="1"/>
    <col min="8970" max="8970" width="10.140625" style="111" customWidth="1"/>
    <col min="8971" max="8971" width="9.140625" style="111"/>
    <col min="8972" max="8972" width="16.5703125" style="111" customWidth="1"/>
    <col min="8973" max="9216" width="9.140625" style="111"/>
    <col min="9217" max="9217" width="6.140625" style="111" customWidth="1"/>
    <col min="9218" max="9218" width="9.140625" style="111"/>
    <col min="9219" max="9219" width="30" style="111" customWidth="1"/>
    <col min="9220" max="9220" width="2.140625" style="111" customWidth="1"/>
    <col min="9221" max="9221" width="4.85546875" style="111" customWidth="1"/>
    <col min="9222" max="9222" width="3.5703125" style="111" customWidth="1"/>
    <col min="9223" max="9223" width="9.140625" style="111"/>
    <col min="9224" max="9224" width="4.85546875" style="111" customWidth="1"/>
    <col min="9225" max="9225" width="14" style="111" customWidth="1"/>
    <col min="9226" max="9226" width="10.140625" style="111" customWidth="1"/>
    <col min="9227" max="9227" width="9.140625" style="111"/>
    <col min="9228" max="9228" width="16.5703125" style="111" customWidth="1"/>
    <col min="9229" max="9472" width="9.140625" style="111"/>
    <col min="9473" max="9473" width="6.140625" style="111" customWidth="1"/>
    <col min="9474" max="9474" width="9.140625" style="111"/>
    <col min="9475" max="9475" width="30" style="111" customWidth="1"/>
    <col min="9476" max="9476" width="2.140625" style="111" customWidth="1"/>
    <col min="9477" max="9477" width="4.85546875" style="111" customWidth="1"/>
    <col min="9478" max="9478" width="3.5703125" style="111" customWidth="1"/>
    <col min="9479" max="9479" width="9.140625" style="111"/>
    <col min="9480" max="9480" width="4.85546875" style="111" customWidth="1"/>
    <col min="9481" max="9481" width="14" style="111" customWidth="1"/>
    <col min="9482" max="9482" width="10.140625" style="111" customWidth="1"/>
    <col min="9483" max="9483" width="9.140625" style="111"/>
    <col min="9484" max="9484" width="16.5703125" style="111" customWidth="1"/>
    <col min="9485" max="9728" width="9.140625" style="111"/>
    <col min="9729" max="9729" width="6.140625" style="111" customWidth="1"/>
    <col min="9730" max="9730" width="9.140625" style="111"/>
    <col min="9731" max="9731" width="30" style="111" customWidth="1"/>
    <col min="9732" max="9732" width="2.140625" style="111" customWidth="1"/>
    <col min="9733" max="9733" width="4.85546875" style="111" customWidth="1"/>
    <col min="9734" max="9734" width="3.5703125" style="111" customWidth="1"/>
    <col min="9735" max="9735" width="9.140625" style="111"/>
    <col min="9736" max="9736" width="4.85546875" style="111" customWidth="1"/>
    <col min="9737" max="9737" width="14" style="111" customWidth="1"/>
    <col min="9738" max="9738" width="10.140625" style="111" customWidth="1"/>
    <col min="9739" max="9739" width="9.140625" style="111"/>
    <col min="9740" max="9740" width="16.5703125" style="111" customWidth="1"/>
    <col min="9741" max="9984" width="9.140625" style="111"/>
    <col min="9985" max="9985" width="6.140625" style="111" customWidth="1"/>
    <col min="9986" max="9986" width="9.140625" style="111"/>
    <col min="9987" max="9987" width="30" style="111" customWidth="1"/>
    <col min="9988" max="9988" width="2.140625" style="111" customWidth="1"/>
    <col min="9989" max="9989" width="4.85546875" style="111" customWidth="1"/>
    <col min="9990" max="9990" width="3.5703125" style="111" customWidth="1"/>
    <col min="9991" max="9991" width="9.140625" style="111"/>
    <col min="9992" max="9992" width="4.85546875" style="111" customWidth="1"/>
    <col min="9993" max="9993" width="14" style="111" customWidth="1"/>
    <col min="9994" max="9994" width="10.140625" style="111" customWidth="1"/>
    <col min="9995" max="9995" width="9.140625" style="111"/>
    <col min="9996" max="9996" width="16.5703125" style="111" customWidth="1"/>
    <col min="9997" max="10240" width="9.140625" style="111"/>
    <col min="10241" max="10241" width="6.140625" style="111" customWidth="1"/>
    <col min="10242" max="10242" width="9.140625" style="111"/>
    <col min="10243" max="10243" width="30" style="111" customWidth="1"/>
    <col min="10244" max="10244" width="2.140625" style="111" customWidth="1"/>
    <col min="10245" max="10245" width="4.85546875" style="111" customWidth="1"/>
    <col min="10246" max="10246" width="3.5703125" style="111" customWidth="1"/>
    <col min="10247" max="10247" width="9.140625" style="111"/>
    <col min="10248" max="10248" width="4.85546875" style="111" customWidth="1"/>
    <col min="10249" max="10249" width="14" style="111" customWidth="1"/>
    <col min="10250" max="10250" width="10.140625" style="111" customWidth="1"/>
    <col min="10251" max="10251" width="9.140625" style="111"/>
    <col min="10252" max="10252" width="16.5703125" style="111" customWidth="1"/>
    <col min="10253" max="10496" width="9.140625" style="111"/>
    <col min="10497" max="10497" width="6.140625" style="111" customWidth="1"/>
    <col min="10498" max="10498" width="9.140625" style="111"/>
    <col min="10499" max="10499" width="30" style="111" customWidth="1"/>
    <col min="10500" max="10500" width="2.140625" style="111" customWidth="1"/>
    <col min="10501" max="10501" width="4.85546875" style="111" customWidth="1"/>
    <col min="10502" max="10502" width="3.5703125" style="111" customWidth="1"/>
    <col min="10503" max="10503" width="9.140625" style="111"/>
    <col min="10504" max="10504" width="4.85546875" style="111" customWidth="1"/>
    <col min="10505" max="10505" width="14" style="111" customWidth="1"/>
    <col min="10506" max="10506" width="10.140625" style="111" customWidth="1"/>
    <col min="10507" max="10507" width="9.140625" style="111"/>
    <col min="10508" max="10508" width="16.5703125" style="111" customWidth="1"/>
    <col min="10509" max="10752" width="9.140625" style="111"/>
    <col min="10753" max="10753" width="6.140625" style="111" customWidth="1"/>
    <col min="10754" max="10754" width="9.140625" style="111"/>
    <col min="10755" max="10755" width="30" style="111" customWidth="1"/>
    <col min="10756" max="10756" width="2.140625" style="111" customWidth="1"/>
    <col min="10757" max="10757" width="4.85546875" style="111" customWidth="1"/>
    <col min="10758" max="10758" width="3.5703125" style="111" customWidth="1"/>
    <col min="10759" max="10759" width="9.140625" style="111"/>
    <col min="10760" max="10760" width="4.85546875" style="111" customWidth="1"/>
    <col min="10761" max="10761" width="14" style="111" customWidth="1"/>
    <col min="10762" max="10762" width="10.140625" style="111" customWidth="1"/>
    <col min="10763" max="10763" width="9.140625" style="111"/>
    <col min="10764" max="10764" width="16.5703125" style="111" customWidth="1"/>
    <col min="10765" max="11008" width="9.140625" style="111"/>
    <col min="11009" max="11009" width="6.140625" style="111" customWidth="1"/>
    <col min="11010" max="11010" width="9.140625" style="111"/>
    <col min="11011" max="11011" width="30" style="111" customWidth="1"/>
    <col min="11012" max="11012" width="2.140625" style="111" customWidth="1"/>
    <col min="11013" max="11013" width="4.85546875" style="111" customWidth="1"/>
    <col min="11014" max="11014" width="3.5703125" style="111" customWidth="1"/>
    <col min="11015" max="11015" width="9.140625" style="111"/>
    <col min="11016" max="11016" width="4.85546875" style="111" customWidth="1"/>
    <col min="11017" max="11017" width="14" style="111" customWidth="1"/>
    <col min="11018" max="11018" width="10.140625" style="111" customWidth="1"/>
    <col min="11019" max="11019" width="9.140625" style="111"/>
    <col min="11020" max="11020" width="16.5703125" style="111" customWidth="1"/>
    <col min="11021" max="11264" width="9.140625" style="111"/>
    <col min="11265" max="11265" width="6.140625" style="111" customWidth="1"/>
    <col min="11266" max="11266" width="9.140625" style="111"/>
    <col min="11267" max="11267" width="30" style="111" customWidth="1"/>
    <col min="11268" max="11268" width="2.140625" style="111" customWidth="1"/>
    <col min="11269" max="11269" width="4.85546875" style="111" customWidth="1"/>
    <col min="11270" max="11270" width="3.5703125" style="111" customWidth="1"/>
    <col min="11271" max="11271" width="9.140625" style="111"/>
    <col min="11272" max="11272" width="4.85546875" style="111" customWidth="1"/>
    <col min="11273" max="11273" width="14" style="111" customWidth="1"/>
    <col min="11274" max="11274" width="10.140625" style="111" customWidth="1"/>
    <col min="11275" max="11275" width="9.140625" style="111"/>
    <col min="11276" max="11276" width="16.5703125" style="111" customWidth="1"/>
    <col min="11277" max="11520" width="9.140625" style="111"/>
    <col min="11521" max="11521" width="6.140625" style="111" customWidth="1"/>
    <col min="11522" max="11522" width="9.140625" style="111"/>
    <col min="11523" max="11523" width="30" style="111" customWidth="1"/>
    <col min="11524" max="11524" width="2.140625" style="111" customWidth="1"/>
    <col min="11525" max="11525" width="4.85546875" style="111" customWidth="1"/>
    <col min="11526" max="11526" width="3.5703125" style="111" customWidth="1"/>
    <col min="11527" max="11527" width="9.140625" style="111"/>
    <col min="11528" max="11528" width="4.85546875" style="111" customWidth="1"/>
    <col min="11529" max="11529" width="14" style="111" customWidth="1"/>
    <col min="11530" max="11530" width="10.140625" style="111" customWidth="1"/>
    <col min="11531" max="11531" width="9.140625" style="111"/>
    <col min="11532" max="11532" width="16.5703125" style="111" customWidth="1"/>
    <col min="11533" max="11776" width="9.140625" style="111"/>
    <col min="11777" max="11777" width="6.140625" style="111" customWidth="1"/>
    <col min="11778" max="11778" width="9.140625" style="111"/>
    <col min="11779" max="11779" width="30" style="111" customWidth="1"/>
    <col min="11780" max="11780" width="2.140625" style="111" customWidth="1"/>
    <col min="11781" max="11781" width="4.85546875" style="111" customWidth="1"/>
    <col min="11782" max="11782" width="3.5703125" style="111" customWidth="1"/>
    <col min="11783" max="11783" width="9.140625" style="111"/>
    <col min="11784" max="11784" width="4.85546875" style="111" customWidth="1"/>
    <col min="11785" max="11785" width="14" style="111" customWidth="1"/>
    <col min="11786" max="11786" width="10.140625" style="111" customWidth="1"/>
    <col min="11787" max="11787" width="9.140625" style="111"/>
    <col min="11788" max="11788" width="16.5703125" style="111" customWidth="1"/>
    <col min="11789" max="12032" width="9.140625" style="111"/>
    <col min="12033" max="12033" width="6.140625" style="111" customWidth="1"/>
    <col min="12034" max="12034" width="9.140625" style="111"/>
    <col min="12035" max="12035" width="30" style="111" customWidth="1"/>
    <col min="12036" max="12036" width="2.140625" style="111" customWidth="1"/>
    <col min="12037" max="12037" width="4.85546875" style="111" customWidth="1"/>
    <col min="12038" max="12038" width="3.5703125" style="111" customWidth="1"/>
    <col min="12039" max="12039" width="9.140625" style="111"/>
    <col min="12040" max="12040" width="4.85546875" style="111" customWidth="1"/>
    <col min="12041" max="12041" width="14" style="111" customWidth="1"/>
    <col min="12042" max="12042" width="10.140625" style="111" customWidth="1"/>
    <col min="12043" max="12043" width="9.140625" style="111"/>
    <col min="12044" max="12044" width="16.5703125" style="111" customWidth="1"/>
    <col min="12045" max="12288" width="9.140625" style="111"/>
    <col min="12289" max="12289" width="6.140625" style="111" customWidth="1"/>
    <col min="12290" max="12290" width="9.140625" style="111"/>
    <col min="12291" max="12291" width="30" style="111" customWidth="1"/>
    <col min="12292" max="12292" width="2.140625" style="111" customWidth="1"/>
    <col min="12293" max="12293" width="4.85546875" style="111" customWidth="1"/>
    <col min="12294" max="12294" width="3.5703125" style="111" customWidth="1"/>
    <col min="12295" max="12295" width="9.140625" style="111"/>
    <col min="12296" max="12296" width="4.85546875" style="111" customWidth="1"/>
    <col min="12297" max="12297" width="14" style="111" customWidth="1"/>
    <col min="12298" max="12298" width="10.140625" style="111" customWidth="1"/>
    <col min="12299" max="12299" width="9.140625" style="111"/>
    <col min="12300" max="12300" width="16.5703125" style="111" customWidth="1"/>
    <col min="12301" max="12544" width="9.140625" style="111"/>
    <col min="12545" max="12545" width="6.140625" style="111" customWidth="1"/>
    <col min="12546" max="12546" width="9.140625" style="111"/>
    <col min="12547" max="12547" width="30" style="111" customWidth="1"/>
    <col min="12548" max="12548" width="2.140625" style="111" customWidth="1"/>
    <col min="12549" max="12549" width="4.85546875" style="111" customWidth="1"/>
    <col min="12550" max="12550" width="3.5703125" style="111" customWidth="1"/>
    <col min="12551" max="12551" width="9.140625" style="111"/>
    <col min="12552" max="12552" width="4.85546875" style="111" customWidth="1"/>
    <col min="12553" max="12553" width="14" style="111" customWidth="1"/>
    <col min="12554" max="12554" width="10.140625" style="111" customWidth="1"/>
    <col min="12555" max="12555" width="9.140625" style="111"/>
    <col min="12556" max="12556" width="16.5703125" style="111" customWidth="1"/>
    <col min="12557" max="12800" width="9.140625" style="111"/>
    <col min="12801" max="12801" width="6.140625" style="111" customWidth="1"/>
    <col min="12802" max="12802" width="9.140625" style="111"/>
    <col min="12803" max="12803" width="30" style="111" customWidth="1"/>
    <col min="12804" max="12804" width="2.140625" style="111" customWidth="1"/>
    <col min="12805" max="12805" width="4.85546875" style="111" customWidth="1"/>
    <col min="12806" max="12806" width="3.5703125" style="111" customWidth="1"/>
    <col min="12807" max="12807" width="9.140625" style="111"/>
    <col min="12808" max="12808" width="4.85546875" style="111" customWidth="1"/>
    <col min="12809" max="12809" width="14" style="111" customWidth="1"/>
    <col min="12810" max="12810" width="10.140625" style="111" customWidth="1"/>
    <col min="12811" max="12811" width="9.140625" style="111"/>
    <col min="12812" max="12812" width="16.5703125" style="111" customWidth="1"/>
    <col min="12813" max="13056" width="9.140625" style="111"/>
    <col min="13057" max="13057" width="6.140625" style="111" customWidth="1"/>
    <col min="13058" max="13058" width="9.140625" style="111"/>
    <col min="13059" max="13059" width="30" style="111" customWidth="1"/>
    <col min="13060" max="13060" width="2.140625" style="111" customWidth="1"/>
    <col min="13061" max="13061" width="4.85546875" style="111" customWidth="1"/>
    <col min="13062" max="13062" width="3.5703125" style="111" customWidth="1"/>
    <col min="13063" max="13063" width="9.140625" style="111"/>
    <col min="13064" max="13064" width="4.85546875" style="111" customWidth="1"/>
    <col min="13065" max="13065" width="14" style="111" customWidth="1"/>
    <col min="13066" max="13066" width="10.140625" style="111" customWidth="1"/>
    <col min="13067" max="13067" width="9.140625" style="111"/>
    <col min="13068" max="13068" width="16.5703125" style="111" customWidth="1"/>
    <col min="13069" max="13312" width="9.140625" style="111"/>
    <col min="13313" max="13313" width="6.140625" style="111" customWidth="1"/>
    <col min="13314" max="13314" width="9.140625" style="111"/>
    <col min="13315" max="13315" width="30" style="111" customWidth="1"/>
    <col min="13316" max="13316" width="2.140625" style="111" customWidth="1"/>
    <col min="13317" max="13317" width="4.85546875" style="111" customWidth="1"/>
    <col min="13318" max="13318" width="3.5703125" style="111" customWidth="1"/>
    <col min="13319" max="13319" width="9.140625" style="111"/>
    <col min="13320" max="13320" width="4.85546875" style="111" customWidth="1"/>
    <col min="13321" max="13321" width="14" style="111" customWidth="1"/>
    <col min="13322" max="13322" width="10.140625" style="111" customWidth="1"/>
    <col min="13323" max="13323" width="9.140625" style="111"/>
    <col min="13324" max="13324" width="16.5703125" style="111" customWidth="1"/>
    <col min="13325" max="13568" width="9.140625" style="111"/>
    <col min="13569" max="13569" width="6.140625" style="111" customWidth="1"/>
    <col min="13570" max="13570" width="9.140625" style="111"/>
    <col min="13571" max="13571" width="30" style="111" customWidth="1"/>
    <col min="13572" max="13572" width="2.140625" style="111" customWidth="1"/>
    <col min="13573" max="13573" width="4.85546875" style="111" customWidth="1"/>
    <col min="13574" max="13574" width="3.5703125" style="111" customWidth="1"/>
    <col min="13575" max="13575" width="9.140625" style="111"/>
    <col min="13576" max="13576" width="4.85546875" style="111" customWidth="1"/>
    <col min="13577" max="13577" width="14" style="111" customWidth="1"/>
    <col min="13578" max="13578" width="10.140625" style="111" customWidth="1"/>
    <col min="13579" max="13579" width="9.140625" style="111"/>
    <col min="13580" max="13580" width="16.5703125" style="111" customWidth="1"/>
    <col min="13581" max="13824" width="9.140625" style="111"/>
    <col min="13825" max="13825" width="6.140625" style="111" customWidth="1"/>
    <col min="13826" max="13826" width="9.140625" style="111"/>
    <col min="13827" max="13827" width="30" style="111" customWidth="1"/>
    <col min="13828" max="13828" width="2.140625" style="111" customWidth="1"/>
    <col min="13829" max="13829" width="4.85546875" style="111" customWidth="1"/>
    <col min="13830" max="13830" width="3.5703125" style="111" customWidth="1"/>
    <col min="13831" max="13831" width="9.140625" style="111"/>
    <col min="13832" max="13832" width="4.85546875" style="111" customWidth="1"/>
    <col min="13833" max="13833" width="14" style="111" customWidth="1"/>
    <col min="13834" max="13834" width="10.140625" style="111" customWidth="1"/>
    <col min="13835" max="13835" width="9.140625" style="111"/>
    <col min="13836" max="13836" width="16.5703125" style="111" customWidth="1"/>
    <col min="13837" max="14080" width="9.140625" style="111"/>
    <col min="14081" max="14081" width="6.140625" style="111" customWidth="1"/>
    <col min="14082" max="14082" width="9.140625" style="111"/>
    <col min="14083" max="14083" width="30" style="111" customWidth="1"/>
    <col min="14084" max="14084" width="2.140625" style="111" customWidth="1"/>
    <col min="14085" max="14085" width="4.85546875" style="111" customWidth="1"/>
    <col min="14086" max="14086" width="3.5703125" style="111" customWidth="1"/>
    <col min="14087" max="14087" width="9.140625" style="111"/>
    <col min="14088" max="14088" width="4.85546875" style="111" customWidth="1"/>
    <col min="14089" max="14089" width="14" style="111" customWidth="1"/>
    <col min="14090" max="14090" width="10.140625" style="111" customWidth="1"/>
    <col min="14091" max="14091" width="9.140625" style="111"/>
    <col min="14092" max="14092" width="16.5703125" style="111" customWidth="1"/>
    <col min="14093" max="14336" width="9.140625" style="111"/>
    <col min="14337" max="14337" width="6.140625" style="111" customWidth="1"/>
    <col min="14338" max="14338" width="9.140625" style="111"/>
    <col min="14339" max="14339" width="30" style="111" customWidth="1"/>
    <col min="14340" max="14340" width="2.140625" style="111" customWidth="1"/>
    <col min="14341" max="14341" width="4.85546875" style="111" customWidth="1"/>
    <col min="14342" max="14342" width="3.5703125" style="111" customWidth="1"/>
    <col min="14343" max="14343" width="9.140625" style="111"/>
    <col min="14344" max="14344" width="4.85546875" style="111" customWidth="1"/>
    <col min="14345" max="14345" width="14" style="111" customWidth="1"/>
    <col min="14346" max="14346" width="10.140625" style="111" customWidth="1"/>
    <col min="14347" max="14347" width="9.140625" style="111"/>
    <col min="14348" max="14348" width="16.5703125" style="111" customWidth="1"/>
    <col min="14349" max="14592" width="9.140625" style="111"/>
    <col min="14593" max="14593" width="6.140625" style="111" customWidth="1"/>
    <col min="14594" max="14594" width="9.140625" style="111"/>
    <col min="14595" max="14595" width="30" style="111" customWidth="1"/>
    <col min="14596" max="14596" width="2.140625" style="111" customWidth="1"/>
    <col min="14597" max="14597" width="4.85546875" style="111" customWidth="1"/>
    <col min="14598" max="14598" width="3.5703125" style="111" customWidth="1"/>
    <col min="14599" max="14599" width="9.140625" style="111"/>
    <col min="14600" max="14600" width="4.85546875" style="111" customWidth="1"/>
    <col min="14601" max="14601" width="14" style="111" customWidth="1"/>
    <col min="14602" max="14602" width="10.140625" style="111" customWidth="1"/>
    <col min="14603" max="14603" width="9.140625" style="111"/>
    <col min="14604" max="14604" width="16.5703125" style="111" customWidth="1"/>
    <col min="14605" max="14848" width="9.140625" style="111"/>
    <col min="14849" max="14849" width="6.140625" style="111" customWidth="1"/>
    <col min="14850" max="14850" width="9.140625" style="111"/>
    <col min="14851" max="14851" width="30" style="111" customWidth="1"/>
    <col min="14852" max="14852" width="2.140625" style="111" customWidth="1"/>
    <col min="14853" max="14853" width="4.85546875" style="111" customWidth="1"/>
    <col min="14854" max="14854" width="3.5703125" style="111" customWidth="1"/>
    <col min="14855" max="14855" width="9.140625" style="111"/>
    <col min="14856" max="14856" width="4.85546875" style="111" customWidth="1"/>
    <col min="14857" max="14857" width="14" style="111" customWidth="1"/>
    <col min="14858" max="14858" width="10.140625" style="111" customWidth="1"/>
    <col min="14859" max="14859" width="9.140625" style="111"/>
    <col min="14860" max="14860" width="16.5703125" style="111" customWidth="1"/>
    <col min="14861" max="15104" width="9.140625" style="111"/>
    <col min="15105" max="15105" width="6.140625" style="111" customWidth="1"/>
    <col min="15106" max="15106" width="9.140625" style="111"/>
    <col min="15107" max="15107" width="30" style="111" customWidth="1"/>
    <col min="15108" max="15108" width="2.140625" style="111" customWidth="1"/>
    <col min="15109" max="15109" width="4.85546875" style="111" customWidth="1"/>
    <col min="15110" max="15110" width="3.5703125" style="111" customWidth="1"/>
    <col min="15111" max="15111" width="9.140625" style="111"/>
    <col min="15112" max="15112" width="4.85546875" style="111" customWidth="1"/>
    <col min="15113" max="15113" width="14" style="111" customWidth="1"/>
    <col min="15114" max="15114" width="10.140625" style="111" customWidth="1"/>
    <col min="15115" max="15115" width="9.140625" style="111"/>
    <col min="15116" max="15116" width="16.5703125" style="111" customWidth="1"/>
    <col min="15117" max="15360" width="9.140625" style="111"/>
    <col min="15361" max="15361" width="6.140625" style="111" customWidth="1"/>
    <col min="15362" max="15362" width="9.140625" style="111"/>
    <col min="15363" max="15363" width="30" style="111" customWidth="1"/>
    <col min="15364" max="15364" width="2.140625" style="111" customWidth="1"/>
    <col min="15365" max="15365" width="4.85546875" style="111" customWidth="1"/>
    <col min="15366" max="15366" width="3.5703125" style="111" customWidth="1"/>
    <col min="15367" max="15367" width="9.140625" style="111"/>
    <col min="15368" max="15368" width="4.85546875" style="111" customWidth="1"/>
    <col min="15369" max="15369" width="14" style="111" customWidth="1"/>
    <col min="15370" max="15370" width="10.140625" style="111" customWidth="1"/>
    <col min="15371" max="15371" width="9.140625" style="111"/>
    <col min="15372" max="15372" width="16.5703125" style="111" customWidth="1"/>
    <col min="15373" max="15616" width="9.140625" style="111"/>
    <col min="15617" max="15617" width="6.140625" style="111" customWidth="1"/>
    <col min="15618" max="15618" width="9.140625" style="111"/>
    <col min="15619" max="15619" width="30" style="111" customWidth="1"/>
    <col min="15620" max="15620" width="2.140625" style="111" customWidth="1"/>
    <col min="15621" max="15621" width="4.85546875" style="111" customWidth="1"/>
    <col min="15622" max="15622" width="3.5703125" style="111" customWidth="1"/>
    <col min="15623" max="15623" width="9.140625" style="111"/>
    <col min="15624" max="15624" width="4.85546875" style="111" customWidth="1"/>
    <col min="15625" max="15625" width="14" style="111" customWidth="1"/>
    <col min="15626" max="15626" width="10.140625" style="111" customWidth="1"/>
    <col min="15627" max="15627" width="9.140625" style="111"/>
    <col min="15628" max="15628" width="16.5703125" style="111" customWidth="1"/>
    <col min="15629" max="15872" width="9.140625" style="111"/>
    <col min="15873" max="15873" width="6.140625" style="111" customWidth="1"/>
    <col min="15874" max="15874" width="9.140625" style="111"/>
    <col min="15875" max="15875" width="30" style="111" customWidth="1"/>
    <col min="15876" max="15876" width="2.140625" style="111" customWidth="1"/>
    <col min="15877" max="15877" width="4.85546875" style="111" customWidth="1"/>
    <col min="15878" max="15878" width="3.5703125" style="111" customWidth="1"/>
    <col min="15879" max="15879" width="9.140625" style="111"/>
    <col min="15880" max="15880" width="4.85546875" style="111" customWidth="1"/>
    <col min="15881" max="15881" width="14" style="111" customWidth="1"/>
    <col min="15882" max="15882" width="10.140625" style="111" customWidth="1"/>
    <col min="15883" max="15883" width="9.140625" style="111"/>
    <col min="15884" max="15884" width="16.5703125" style="111" customWidth="1"/>
    <col min="15885" max="16128" width="9.140625" style="111"/>
    <col min="16129" max="16129" width="6.140625" style="111" customWidth="1"/>
    <col min="16130" max="16130" width="9.140625" style="111"/>
    <col min="16131" max="16131" width="30" style="111" customWidth="1"/>
    <col min="16132" max="16132" width="2.140625" style="111" customWidth="1"/>
    <col min="16133" max="16133" width="4.85546875" style="111" customWidth="1"/>
    <col min="16134" max="16134" width="3.5703125" style="111" customWidth="1"/>
    <col min="16135" max="16135" width="9.140625" style="111"/>
    <col min="16136" max="16136" width="4.85546875" style="111" customWidth="1"/>
    <col min="16137" max="16137" width="14" style="111" customWidth="1"/>
    <col min="16138" max="16138" width="10.140625" style="111" customWidth="1"/>
    <col min="16139" max="16139" width="9.140625" style="111"/>
    <col min="16140" max="16140" width="16.5703125" style="111" customWidth="1"/>
    <col min="16141" max="16384" width="9.140625" style="111"/>
  </cols>
  <sheetData>
    <row r="1" spans="1:106" ht="18.75" customHeight="1">
      <c r="A1" s="156"/>
      <c r="B1" s="105"/>
      <c r="C1" s="106" t="s">
        <v>1027</v>
      </c>
      <c r="D1" s="105"/>
      <c r="E1" s="105"/>
      <c r="F1" s="105"/>
      <c r="G1" s="105"/>
      <c r="H1" s="105"/>
      <c r="I1" s="105"/>
      <c r="J1" s="107"/>
      <c r="K1" s="108"/>
      <c r="L1" s="498"/>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0"/>
      <c r="AM1" s="110"/>
      <c r="AN1" s="110"/>
      <c r="AO1" s="110"/>
      <c r="AP1" s="110"/>
      <c r="AQ1" s="110"/>
      <c r="AR1" s="110"/>
      <c r="AS1" s="110"/>
      <c r="AT1" s="110"/>
      <c r="AU1" s="110"/>
      <c r="AV1" s="110"/>
      <c r="AW1" s="110"/>
      <c r="AX1" s="110"/>
      <c r="AY1" s="110"/>
      <c r="AZ1" s="110"/>
      <c r="BA1" s="110"/>
      <c r="BB1" s="110"/>
      <c r="BC1" s="110"/>
      <c r="BD1" s="110"/>
      <c r="BE1" s="110"/>
      <c r="BF1" s="110"/>
      <c r="BG1" s="110"/>
      <c r="BH1" s="110"/>
      <c r="BI1" s="110"/>
      <c r="BJ1" s="110"/>
      <c r="BK1" s="110"/>
      <c r="BL1" s="110"/>
      <c r="BM1" s="110"/>
      <c r="BN1" s="110"/>
      <c r="BO1" s="110"/>
      <c r="BP1" s="110"/>
      <c r="BQ1" s="110"/>
      <c r="BR1" s="110"/>
      <c r="BS1" s="110"/>
      <c r="BT1" s="110"/>
      <c r="BU1" s="110"/>
      <c r="BV1" s="110"/>
      <c r="BW1" s="110"/>
      <c r="BX1" s="110"/>
      <c r="BY1" s="110"/>
      <c r="BZ1" s="110"/>
      <c r="CA1" s="110"/>
      <c r="CB1" s="110"/>
      <c r="CC1" s="110"/>
      <c r="CD1" s="110"/>
      <c r="CE1" s="110"/>
      <c r="CF1" s="110"/>
      <c r="CG1" s="110"/>
      <c r="CH1" s="110"/>
      <c r="CI1" s="110"/>
      <c r="CJ1" s="110"/>
      <c r="CK1" s="110"/>
      <c r="CL1" s="110"/>
      <c r="CM1" s="110"/>
      <c r="CN1" s="110"/>
      <c r="CO1" s="110"/>
      <c r="CP1" s="110"/>
      <c r="CQ1" s="110"/>
      <c r="CR1" s="110"/>
      <c r="CS1" s="110"/>
      <c r="CT1" s="110"/>
      <c r="CU1" s="110"/>
      <c r="CV1" s="110"/>
      <c r="CW1" s="110"/>
      <c r="CX1" s="110"/>
      <c r="CY1" s="110"/>
      <c r="CZ1" s="110"/>
      <c r="DA1" s="110"/>
      <c r="DB1" s="110"/>
    </row>
    <row r="2" spans="1:106" ht="15">
      <c r="A2" s="112"/>
      <c r="B2" s="113"/>
      <c r="C2" s="114">
        <f ca="1">TODAY()</f>
        <v>44580</v>
      </c>
      <c r="D2" s="113"/>
      <c r="E2" s="113"/>
      <c r="F2" s="113"/>
      <c r="G2" s="113"/>
      <c r="H2" s="113"/>
      <c r="I2" s="113"/>
      <c r="J2" s="113"/>
      <c r="K2" s="113"/>
      <c r="L2" s="498"/>
      <c r="M2" s="109"/>
      <c r="N2" s="109"/>
      <c r="O2" s="109"/>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0"/>
      <c r="CQ2" s="110"/>
      <c r="CR2" s="110"/>
      <c r="CS2" s="110"/>
      <c r="CT2" s="110"/>
      <c r="CU2" s="110"/>
      <c r="CV2" s="110"/>
      <c r="CW2" s="110"/>
      <c r="CX2" s="110"/>
      <c r="CY2" s="110"/>
      <c r="CZ2" s="110"/>
      <c r="DA2" s="110"/>
      <c r="DB2" s="110"/>
    </row>
    <row r="3" spans="1:106">
      <c r="A3" s="115"/>
      <c r="B3" s="113"/>
      <c r="C3" s="116">
        <f ca="1">TODAY()</f>
        <v>44580</v>
      </c>
      <c r="D3" s="113"/>
      <c r="E3" s="113"/>
      <c r="F3" s="113"/>
      <c r="G3" s="113"/>
      <c r="H3" s="113"/>
      <c r="I3" s="116"/>
      <c r="J3" s="113"/>
      <c r="K3" s="113"/>
      <c r="L3" s="498"/>
      <c r="M3" s="109"/>
      <c r="N3" s="109"/>
      <c r="O3" s="109"/>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row>
    <row r="4" spans="1:106" ht="12.75" customHeight="1">
      <c r="A4" s="115"/>
      <c r="B4" s="113"/>
      <c r="C4" s="113"/>
      <c r="D4" s="113"/>
      <c r="E4" s="113"/>
      <c r="F4" s="113"/>
      <c r="G4" s="113"/>
      <c r="H4" s="113"/>
      <c r="I4" s="116"/>
      <c r="J4" s="113"/>
      <c r="K4" s="479" t="s">
        <v>33</v>
      </c>
      <c r="L4" s="498"/>
      <c r="M4" s="109"/>
      <c r="N4" s="109"/>
      <c r="O4" s="109"/>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row>
    <row r="5" spans="1:106" ht="9" customHeight="1" thickBot="1">
      <c r="A5" s="117"/>
      <c r="B5" s="118"/>
      <c r="C5" s="118"/>
      <c r="D5" s="118"/>
      <c r="E5" s="117"/>
      <c r="F5" s="118"/>
      <c r="G5" s="118"/>
      <c r="H5" s="118"/>
      <c r="I5" s="118"/>
      <c r="J5" s="119"/>
      <c r="K5" s="479"/>
      <c r="L5" s="120"/>
      <c r="M5" s="107"/>
      <c r="N5" s="107"/>
      <c r="O5" s="107"/>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row>
    <row r="6" spans="1:106" ht="19.5" customHeight="1" thickTop="1" thickBot="1">
      <c r="A6" s="117"/>
      <c r="B6" s="118"/>
      <c r="C6" s="118"/>
      <c r="D6" s="118"/>
      <c r="E6" s="117"/>
      <c r="F6" s="118"/>
      <c r="G6" s="118"/>
      <c r="H6" s="118"/>
      <c r="I6" s="121"/>
      <c r="J6" s="119"/>
      <c r="K6" s="479"/>
      <c r="L6" s="498"/>
      <c r="M6" s="107"/>
      <c r="N6" s="107"/>
      <c r="O6" s="107"/>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c r="CR6" s="110"/>
      <c r="CS6" s="110"/>
      <c r="CT6" s="110"/>
      <c r="CU6" s="110"/>
      <c r="CV6" s="110"/>
      <c r="CW6" s="110"/>
      <c r="CX6" s="110"/>
      <c r="CY6" s="110"/>
      <c r="CZ6" s="110"/>
      <c r="DA6" s="110"/>
      <c r="DB6" s="110"/>
    </row>
    <row r="7" spans="1:106" ht="11.1" customHeight="1" thickTop="1">
      <c r="A7" s="499"/>
      <c r="B7" s="500"/>
      <c r="C7" s="500"/>
      <c r="D7" s="500"/>
      <c r="E7" s="501"/>
      <c r="F7" s="502"/>
      <c r="G7" s="502"/>
      <c r="H7" s="502"/>
      <c r="I7" s="502"/>
      <c r="J7" s="503"/>
      <c r="K7" s="122"/>
      <c r="L7" s="498"/>
      <c r="M7" s="107"/>
      <c r="N7" s="107"/>
      <c r="O7" s="107"/>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row>
    <row r="8" spans="1:106" ht="11.1" customHeight="1" thickBot="1">
      <c r="A8" s="504"/>
      <c r="B8" s="505"/>
      <c r="C8" s="505"/>
      <c r="D8" s="505"/>
      <c r="E8" s="502"/>
      <c r="F8" s="502"/>
      <c r="G8" s="502"/>
      <c r="H8" s="502"/>
      <c r="I8" s="502"/>
      <c r="J8" s="500"/>
      <c r="K8" s="123"/>
      <c r="L8" s="498"/>
      <c r="M8" s="107"/>
      <c r="N8" s="107"/>
      <c r="O8" s="107"/>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row>
    <row r="9" spans="1:106" ht="12.75" customHeight="1" thickTop="1">
      <c r="A9" s="144"/>
      <c r="B9" s="145"/>
      <c r="C9" s="145"/>
      <c r="D9" s="189"/>
      <c r="E9" s="145"/>
      <c r="F9" s="145"/>
      <c r="G9" s="146"/>
      <c r="H9" s="146"/>
      <c r="I9" s="506" t="e">
        <f>IF(J34&gt;J36,"ERROR:  The Federal share of outlays cannot exceed the total Federal funds authorized for this period.  Adjust your expenditure sheet so that the Federal share is:",IF(J24&lt;J26-'Instructions-DataEntry'!$C$103,"ERROR:  The Federal share exceeds the amount allowed.  You must decrease the federal share on your expenditure sheet.",""))</f>
        <v>#N/A</v>
      </c>
      <c r="J9" s="507"/>
      <c r="K9" s="508"/>
      <c r="L9" s="498"/>
      <c r="M9" s="109"/>
      <c r="N9" s="109"/>
      <c r="O9" s="109"/>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row>
    <row r="10" spans="1:106" ht="11.1" customHeight="1">
      <c r="A10" s="515"/>
      <c r="B10" s="517"/>
      <c r="C10" s="518"/>
      <c r="D10" s="518"/>
      <c r="E10" s="518"/>
      <c r="F10" s="518"/>
      <c r="G10" s="519"/>
      <c r="H10" s="516"/>
      <c r="I10" s="509"/>
      <c r="J10" s="510"/>
      <c r="K10" s="511"/>
      <c r="L10" s="109"/>
      <c r="M10" s="109"/>
      <c r="N10" s="109"/>
      <c r="O10" s="109"/>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row>
    <row r="11" spans="1:106" ht="11.1" customHeight="1">
      <c r="A11" s="516"/>
      <c r="B11" s="517"/>
      <c r="C11" s="518"/>
      <c r="D11" s="518"/>
      <c r="E11" s="518"/>
      <c r="F11" s="518"/>
      <c r="G11" s="519"/>
      <c r="H11" s="516"/>
      <c r="I11" s="509"/>
      <c r="J11" s="510"/>
      <c r="K11" s="511"/>
      <c r="L11" s="520" t="e">
        <f>IF(J38&lt;0,J36,"")</f>
        <v>#VALUE!</v>
      </c>
      <c r="M11" s="109"/>
      <c r="N11" s="109"/>
      <c r="O11" s="109"/>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row>
    <row r="12" spans="1:106" ht="11.1" customHeight="1" thickBot="1">
      <c r="A12" s="516"/>
      <c r="B12" s="517"/>
      <c r="C12" s="518"/>
      <c r="D12" s="518"/>
      <c r="E12" s="518"/>
      <c r="F12" s="518"/>
      <c r="G12" s="519"/>
      <c r="H12" s="516"/>
      <c r="I12" s="512"/>
      <c r="J12" s="513"/>
      <c r="K12" s="514"/>
      <c r="L12" s="521"/>
      <c r="M12" s="109"/>
      <c r="N12" s="109"/>
      <c r="O12" s="109"/>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c r="BU12" s="110"/>
      <c r="BV12" s="110"/>
      <c r="BW12" s="110"/>
      <c r="BX12" s="110"/>
      <c r="BY12" s="110"/>
      <c r="BZ12" s="110"/>
      <c r="CA12" s="110"/>
      <c r="CB12" s="110"/>
      <c r="CC12" s="110"/>
      <c r="CD12" s="110"/>
      <c r="CE12" s="110"/>
      <c r="CF12" s="110"/>
      <c r="CG12" s="110"/>
      <c r="CH12" s="110"/>
      <c r="CI12" s="110"/>
      <c r="CJ12" s="110"/>
      <c r="CK12" s="110"/>
      <c r="CL12" s="110"/>
      <c r="CM12" s="110"/>
      <c r="CN12" s="110"/>
      <c r="CO12" s="110"/>
      <c r="CP12" s="110"/>
      <c r="CQ12" s="110"/>
      <c r="CR12" s="110"/>
      <c r="CS12" s="110"/>
      <c r="CT12" s="110"/>
      <c r="CU12" s="110"/>
      <c r="CV12" s="110"/>
      <c r="CW12" s="110"/>
      <c r="CX12" s="110"/>
      <c r="CY12" s="110"/>
      <c r="CZ12" s="110"/>
      <c r="DA12" s="110"/>
      <c r="DB12" s="110"/>
    </row>
    <row r="13" spans="1:106" ht="13.5" thickTop="1">
      <c r="A13" s="522"/>
      <c r="B13" s="523"/>
      <c r="C13" s="523"/>
      <c r="D13" s="523"/>
      <c r="E13" s="524"/>
      <c r="F13" s="500"/>
      <c r="G13" s="500"/>
      <c r="H13" s="500"/>
      <c r="I13" s="525" t="e">
        <f>IF(I9="","No errors have been detected….yet!","")</f>
        <v>#N/A</v>
      </c>
      <c r="J13" s="525"/>
      <c r="K13" s="525"/>
      <c r="L13" s="526" t="e">
        <f>IF(J38&lt;0,"or less","")</f>
        <v>#VALUE!</v>
      </c>
      <c r="M13" s="109"/>
      <c r="N13" s="109"/>
      <c r="O13" s="109"/>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row>
    <row r="14" spans="1:106" ht="313.5" customHeight="1">
      <c r="A14" s="527"/>
      <c r="B14" s="528"/>
      <c r="C14" s="528"/>
      <c r="D14" s="528"/>
      <c r="E14" s="527"/>
      <c r="F14" s="528"/>
      <c r="G14" s="528"/>
      <c r="H14" s="528"/>
      <c r="I14" s="124"/>
      <c r="J14" s="124"/>
      <c r="K14" s="125"/>
      <c r="L14" s="526" t="str">
        <f>IF(G18&lt;0,"or less","")</f>
        <v/>
      </c>
      <c r="M14" s="109"/>
      <c r="N14" s="109"/>
      <c r="O14" s="109"/>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c r="BU14" s="110"/>
      <c r="BV14" s="110"/>
      <c r="BW14" s="110"/>
      <c r="BX14" s="110"/>
      <c r="BY14" s="110"/>
      <c r="BZ14" s="110"/>
      <c r="CA14" s="110"/>
      <c r="CB14" s="110"/>
      <c r="CC14" s="110"/>
      <c r="CD14" s="110"/>
      <c r="CE14" s="110"/>
      <c r="CF14" s="110"/>
      <c r="CG14" s="110"/>
      <c r="CH14" s="110"/>
      <c r="CI14" s="110"/>
      <c r="CJ14" s="110"/>
      <c r="CK14" s="110"/>
      <c r="CL14" s="110"/>
      <c r="CM14" s="110"/>
      <c r="CN14" s="110"/>
      <c r="CO14" s="110"/>
      <c r="CP14" s="110"/>
      <c r="CQ14" s="110"/>
      <c r="CR14" s="110"/>
      <c r="CS14" s="110"/>
      <c r="CT14" s="110"/>
      <c r="CU14" s="110"/>
      <c r="CV14" s="110"/>
      <c r="CW14" s="110"/>
      <c r="CX14" s="110"/>
      <c r="CY14" s="110"/>
      <c r="CZ14" s="110"/>
      <c r="DA14" s="110"/>
      <c r="DB14" s="110"/>
    </row>
    <row r="15" spans="1:106" ht="67.5" customHeight="1">
      <c r="A15" s="544"/>
      <c r="B15" s="518"/>
      <c r="C15" s="518"/>
      <c r="D15" s="518"/>
      <c r="E15" s="524"/>
      <c r="F15" s="516"/>
      <c r="G15" s="524"/>
      <c r="H15" s="500"/>
      <c r="I15" s="500"/>
      <c r="J15" s="545"/>
      <c r="K15" s="516"/>
      <c r="L15" s="109"/>
      <c r="M15" s="109"/>
      <c r="N15" s="109"/>
      <c r="O15" s="109"/>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10"/>
      <c r="CZ15" s="110"/>
      <c r="DA15" s="110"/>
      <c r="DB15" s="110"/>
    </row>
    <row r="16" spans="1:106" ht="20.25" customHeight="1">
      <c r="A16" s="126"/>
      <c r="B16" s="127"/>
      <c r="C16" s="147"/>
      <c r="D16" s="147"/>
      <c r="E16" s="148"/>
      <c r="F16" s="148"/>
      <c r="G16" s="546" t="s">
        <v>1028</v>
      </c>
      <c r="H16" s="546"/>
      <c r="I16" s="546"/>
      <c r="J16" s="547"/>
      <c r="K16" s="547"/>
      <c r="L16" s="109"/>
      <c r="M16" s="109"/>
      <c r="N16" s="109"/>
      <c r="O16" s="109"/>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c r="BU16" s="110"/>
      <c r="BV16" s="110"/>
      <c r="BW16" s="110"/>
      <c r="BX16" s="110"/>
      <c r="BY16" s="110"/>
      <c r="BZ16" s="110"/>
      <c r="CA16" s="110"/>
      <c r="CB16" s="110"/>
      <c r="CC16" s="110"/>
      <c r="CD16" s="110"/>
      <c r="CE16" s="110"/>
      <c r="CF16" s="110"/>
      <c r="CG16" s="110"/>
      <c r="CH16" s="110"/>
      <c r="CI16" s="110"/>
      <c r="CJ16" s="110"/>
      <c r="CK16" s="110"/>
      <c r="CL16" s="110"/>
      <c r="CM16" s="110"/>
      <c r="CN16" s="110"/>
      <c r="CO16" s="110"/>
      <c r="CP16" s="110"/>
      <c r="CQ16" s="110"/>
      <c r="CR16" s="110"/>
      <c r="CS16" s="110"/>
      <c r="CT16" s="110"/>
      <c r="CU16" s="110"/>
      <c r="CV16" s="110"/>
      <c r="CW16" s="110"/>
      <c r="CX16" s="110"/>
      <c r="CY16" s="110"/>
      <c r="CZ16" s="110"/>
      <c r="DA16" s="110"/>
      <c r="DB16" s="110"/>
    </row>
    <row r="17" spans="1:106" ht="10.5" customHeight="1">
      <c r="A17" s="128"/>
      <c r="B17" s="113"/>
      <c r="C17" s="150"/>
      <c r="D17" s="150"/>
      <c r="E17" s="548"/>
      <c r="F17" s="549"/>
      <c r="G17" s="550" t="e">
        <f>'Instructions-DataEntry'!E2</f>
        <v>#N/A</v>
      </c>
      <c r="H17" s="551"/>
      <c r="I17" s="551"/>
      <c r="J17" s="552"/>
      <c r="K17" s="552"/>
      <c r="L17" s="109"/>
      <c r="M17" s="109"/>
      <c r="N17" s="109"/>
      <c r="O17" s="109"/>
      <c r="P17" s="110"/>
      <c r="Q17" s="110"/>
      <c r="R17" s="110"/>
      <c r="S17" s="110"/>
      <c r="T17" s="110"/>
      <c r="U17" s="110"/>
      <c r="V17" s="110"/>
      <c r="W17" s="110"/>
      <c r="X17" s="110"/>
      <c r="Y17" s="110"/>
      <c r="Z17" s="110"/>
      <c r="AA17" s="110"/>
      <c r="AB17" s="110"/>
      <c r="AC17" s="110"/>
      <c r="AD17" s="110"/>
      <c r="AE17" s="110"/>
      <c r="AF17" s="110"/>
      <c r="AG17" s="110"/>
      <c r="AH17" s="110"/>
      <c r="AI17" s="110"/>
      <c r="AJ17" s="110"/>
      <c r="AK17" s="11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c r="CE17" s="110"/>
      <c r="CF17" s="110"/>
      <c r="CG17" s="110"/>
      <c r="CH17" s="110"/>
      <c r="CI17" s="110"/>
      <c r="CJ17" s="110"/>
      <c r="CK17" s="110"/>
      <c r="CL17" s="110"/>
      <c r="CM17" s="110"/>
      <c r="CN17" s="110"/>
      <c r="CO17" s="110"/>
      <c r="CP17" s="110"/>
      <c r="CQ17" s="110"/>
      <c r="CR17" s="110"/>
      <c r="CS17" s="110"/>
      <c r="CT17" s="110"/>
      <c r="CU17" s="110"/>
      <c r="CV17" s="110"/>
      <c r="CW17" s="110"/>
      <c r="CX17" s="110"/>
      <c r="CY17" s="110"/>
      <c r="CZ17" s="110"/>
      <c r="DA17" s="110"/>
      <c r="DB17" s="110"/>
    </row>
    <row r="18" spans="1:106" ht="11.1" customHeight="1" thickBot="1">
      <c r="A18" s="113"/>
      <c r="B18" s="113"/>
      <c r="C18" s="150"/>
      <c r="D18" s="150"/>
      <c r="E18" s="549"/>
      <c r="F18" s="549"/>
      <c r="G18" s="553"/>
      <c r="H18" s="553"/>
      <c r="I18" s="553"/>
      <c r="J18" s="554"/>
      <c r="K18" s="554"/>
      <c r="L18" s="109"/>
      <c r="M18" s="109"/>
      <c r="N18" s="109"/>
      <c r="O18" s="109"/>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10"/>
      <c r="CE18" s="110"/>
      <c r="CF18" s="110"/>
      <c r="CG18" s="110"/>
      <c r="CH18" s="110"/>
      <c r="CI18" s="110"/>
      <c r="CJ18" s="110"/>
      <c r="CK18" s="110"/>
      <c r="CL18" s="110"/>
      <c r="CM18" s="110"/>
      <c r="CN18" s="110"/>
      <c r="CO18" s="110"/>
      <c r="CP18" s="110"/>
      <c r="CQ18" s="110"/>
      <c r="CR18" s="110"/>
      <c r="CS18" s="110"/>
      <c r="CT18" s="110"/>
      <c r="CU18" s="110"/>
      <c r="CV18" s="110"/>
      <c r="CW18" s="110"/>
      <c r="CX18" s="110"/>
      <c r="CY18" s="110"/>
      <c r="CZ18" s="110"/>
      <c r="DA18" s="110"/>
      <c r="DB18" s="110"/>
    </row>
    <row r="19" spans="1:106" ht="15.75" thickBot="1">
      <c r="A19" s="129"/>
      <c r="B19" s="129"/>
      <c r="C19" s="529" t="str">
        <f>ErrorChkQ1!C19</f>
        <v>FY-2022</v>
      </c>
      <c r="D19" s="530"/>
      <c r="E19" s="530"/>
      <c r="F19" s="531"/>
      <c r="G19" s="532" t="s">
        <v>1044</v>
      </c>
      <c r="H19" s="533"/>
      <c r="I19" s="151" t="str">
        <f>IF(XpndQtr4!H2="Yes","(Revised)","")</f>
        <v/>
      </c>
      <c r="J19" s="534"/>
      <c r="K19" s="535"/>
      <c r="L19" s="109"/>
      <c r="M19" s="109"/>
      <c r="N19" s="109"/>
      <c r="O19" s="109"/>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10"/>
      <c r="CE19" s="110"/>
      <c r="CF19" s="110"/>
      <c r="CG19" s="110"/>
      <c r="CH19" s="110"/>
      <c r="CI19" s="110"/>
      <c r="CJ19" s="110"/>
      <c r="CK19" s="110"/>
      <c r="CL19" s="110"/>
      <c r="CM19" s="110"/>
      <c r="CN19" s="110"/>
      <c r="CO19" s="110"/>
      <c r="CP19" s="110"/>
      <c r="CQ19" s="110"/>
      <c r="CR19" s="110"/>
      <c r="CS19" s="110"/>
      <c r="CT19" s="110"/>
      <c r="CU19" s="110"/>
      <c r="CV19" s="110"/>
      <c r="CW19" s="110"/>
      <c r="CX19" s="110"/>
      <c r="CY19" s="110"/>
      <c r="CZ19" s="110"/>
      <c r="DA19" s="110"/>
      <c r="DB19" s="110"/>
    </row>
    <row r="20" spans="1:106" ht="9.9499999999999993" customHeight="1">
      <c r="A20" s="129"/>
      <c r="B20" s="129"/>
      <c r="C20" s="530"/>
      <c r="D20" s="530"/>
      <c r="E20" s="530"/>
      <c r="F20" s="531"/>
      <c r="G20" s="536" t="s">
        <v>1030</v>
      </c>
      <c r="H20" s="537"/>
      <c r="I20" s="152" t="s">
        <v>1031</v>
      </c>
      <c r="J20" s="538" t="s">
        <v>1032</v>
      </c>
      <c r="K20" s="539"/>
      <c r="L20" s="109"/>
      <c r="M20" s="109"/>
      <c r="N20" s="109"/>
      <c r="O20" s="109"/>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10"/>
      <c r="CE20" s="110"/>
      <c r="CF20" s="110"/>
      <c r="CG20" s="110"/>
      <c r="CH20" s="110"/>
      <c r="CI20" s="110"/>
      <c r="CJ20" s="110"/>
      <c r="CK20" s="110"/>
      <c r="CL20" s="110"/>
      <c r="CM20" s="110"/>
      <c r="CN20" s="110"/>
      <c r="CO20" s="110"/>
      <c r="CP20" s="110"/>
      <c r="CQ20" s="110"/>
      <c r="CR20" s="110"/>
      <c r="CS20" s="110"/>
      <c r="CT20" s="110"/>
      <c r="CU20" s="110"/>
      <c r="CV20" s="110"/>
      <c r="CW20" s="110"/>
      <c r="CX20" s="110"/>
      <c r="CY20" s="110"/>
      <c r="CZ20" s="110"/>
      <c r="DA20" s="110"/>
      <c r="DB20" s="110"/>
    </row>
    <row r="21" spans="1:106" ht="9.9499999999999993" customHeight="1">
      <c r="A21" s="129"/>
      <c r="B21" s="129"/>
      <c r="C21" s="530"/>
      <c r="D21" s="530"/>
      <c r="E21" s="530"/>
      <c r="F21" s="531"/>
      <c r="G21" s="542" t="s">
        <v>1042</v>
      </c>
      <c r="H21" s="543"/>
      <c r="I21" s="153" t="s">
        <v>1034</v>
      </c>
      <c r="J21" s="540"/>
      <c r="K21" s="541"/>
      <c r="L21" s="109"/>
      <c r="M21" s="109"/>
      <c r="N21" s="109"/>
      <c r="O21" s="109"/>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10"/>
      <c r="CE21" s="110"/>
      <c r="CF21" s="110"/>
      <c r="CG21" s="110"/>
      <c r="CH21" s="110"/>
      <c r="CI21" s="110"/>
      <c r="CJ21" s="110"/>
      <c r="CK21" s="110"/>
      <c r="CL21" s="110"/>
      <c r="CM21" s="110"/>
      <c r="CN21" s="110"/>
      <c r="CO21" s="110"/>
      <c r="CP21" s="110"/>
      <c r="CQ21" s="110"/>
      <c r="CR21" s="110"/>
      <c r="CS21" s="110"/>
      <c r="CT21" s="110"/>
      <c r="CU21" s="110"/>
      <c r="CV21" s="110"/>
      <c r="CW21" s="110"/>
      <c r="CX21" s="110"/>
      <c r="CY21" s="110"/>
      <c r="CZ21" s="110"/>
      <c r="DA21" s="110"/>
      <c r="DB21" s="110"/>
    </row>
    <row r="22" spans="1:106" ht="15" customHeight="1">
      <c r="A22" s="129"/>
      <c r="B22" s="129"/>
      <c r="C22" s="556" t="s">
        <v>1035</v>
      </c>
      <c r="D22" s="556"/>
      <c r="E22" s="556"/>
      <c r="F22" s="557"/>
      <c r="G22" s="558">
        <f>ErrorChkQ3!J22</f>
        <v>0</v>
      </c>
      <c r="H22" s="559"/>
      <c r="I22" s="562">
        <f>XpndQtr4!H115</f>
        <v>0</v>
      </c>
      <c r="J22" s="564">
        <f>G22+I22</f>
        <v>0</v>
      </c>
      <c r="K22" s="565"/>
      <c r="L22" s="109"/>
      <c r="M22" s="109"/>
      <c r="N22" s="109"/>
      <c r="O22" s="109"/>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row>
    <row r="23" spans="1:106" ht="6.95" customHeight="1">
      <c r="A23" s="129"/>
      <c r="B23" s="129"/>
      <c r="C23" s="556"/>
      <c r="D23" s="556"/>
      <c r="E23" s="556"/>
      <c r="F23" s="557"/>
      <c r="G23" s="572"/>
      <c r="H23" s="573"/>
      <c r="I23" s="574"/>
      <c r="J23" s="575"/>
      <c r="K23" s="576"/>
      <c r="L23" s="109"/>
      <c r="M23" s="109"/>
      <c r="N23" s="109"/>
      <c r="O23" s="109"/>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row>
    <row r="24" spans="1:106" ht="15" customHeight="1">
      <c r="A24" s="129"/>
      <c r="B24" s="129"/>
      <c r="C24" s="556" t="s">
        <v>1036</v>
      </c>
      <c r="D24" s="556"/>
      <c r="E24" s="556"/>
      <c r="F24" s="557"/>
      <c r="G24" s="558" t="e">
        <f>ErrorChkQ3!J24</f>
        <v>#N/A</v>
      </c>
      <c r="H24" s="559"/>
      <c r="I24" s="562" t="e">
        <f>XpndQtr4!H116</f>
        <v>#N/A</v>
      </c>
      <c r="J24" s="564" t="e">
        <f>G24+I24</f>
        <v>#N/A</v>
      </c>
      <c r="K24" s="565"/>
      <c r="L24" s="498"/>
      <c r="M24" s="109"/>
      <c r="N24" s="109"/>
      <c r="O24" s="109"/>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row>
    <row r="25" spans="1:106" ht="6.95" customHeight="1">
      <c r="A25" s="129"/>
      <c r="B25" s="129"/>
      <c r="C25" s="556"/>
      <c r="D25" s="556"/>
      <c r="E25" s="556"/>
      <c r="F25" s="557"/>
      <c r="G25" s="572"/>
      <c r="H25" s="573"/>
      <c r="I25" s="574"/>
      <c r="J25" s="575"/>
      <c r="K25" s="576"/>
      <c r="L25" s="498"/>
      <c r="M25" s="109"/>
      <c r="N25" s="10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row>
    <row r="26" spans="1:106" ht="15" customHeight="1">
      <c r="A26" s="129"/>
      <c r="B26" s="129"/>
      <c r="C26" s="556" t="s">
        <v>1037</v>
      </c>
      <c r="D26" s="556"/>
      <c r="E26" s="556"/>
      <c r="F26" s="557"/>
      <c r="G26" s="558" t="e">
        <f>ErrorChkQ3!J26</f>
        <v>#N/A</v>
      </c>
      <c r="H26" s="559"/>
      <c r="I26" s="562" t="e">
        <f>XpndQtr4!H117</f>
        <v>#N/A</v>
      </c>
      <c r="J26" s="564" t="e">
        <f>G26+I26</f>
        <v>#N/A</v>
      </c>
      <c r="K26" s="565"/>
      <c r="L26" s="498"/>
      <c r="M26" s="130"/>
      <c r="N26" s="131"/>
      <c r="O26" s="131"/>
      <c r="P26" s="132"/>
      <c r="Q26" s="132"/>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row>
    <row r="27" spans="1:106" ht="6.95" customHeight="1" thickBot="1">
      <c r="A27" s="129"/>
      <c r="B27" s="129"/>
      <c r="C27" s="556"/>
      <c r="D27" s="556"/>
      <c r="E27" s="556"/>
      <c r="F27" s="557"/>
      <c r="G27" s="560"/>
      <c r="H27" s="561"/>
      <c r="I27" s="563"/>
      <c r="J27" s="566"/>
      <c r="K27" s="567"/>
      <c r="L27" s="498"/>
      <c r="M27" s="131"/>
      <c r="N27" s="131"/>
      <c r="O27" s="131"/>
      <c r="P27" s="132"/>
      <c r="Q27" s="132"/>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row>
    <row r="28" spans="1:106" ht="11.25" customHeight="1">
      <c r="A28" s="126"/>
      <c r="B28" s="127"/>
      <c r="C28" s="147"/>
      <c r="D28" s="147"/>
      <c r="E28" s="147"/>
      <c r="F28" s="154"/>
      <c r="G28" s="155"/>
      <c r="H28" s="155"/>
      <c r="I28" s="155"/>
      <c r="J28" s="568"/>
      <c r="K28" s="569"/>
      <c r="L28" s="109"/>
      <c r="M28" s="131"/>
      <c r="N28" s="109"/>
      <c r="O28" s="131"/>
      <c r="P28" s="132"/>
      <c r="Q28" s="132"/>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row>
    <row r="29" spans="1:106" ht="11.25" customHeight="1">
      <c r="A29" s="127"/>
      <c r="B29" s="127"/>
      <c r="C29" s="147"/>
      <c r="D29" s="147"/>
      <c r="E29" s="147"/>
      <c r="F29" s="154"/>
      <c r="G29" s="155"/>
      <c r="H29" s="155"/>
      <c r="I29" s="155"/>
      <c r="J29" s="570"/>
      <c r="K29" s="571"/>
      <c r="L29" s="109"/>
      <c r="M29" s="131"/>
      <c r="N29" s="109"/>
      <c r="O29" s="131"/>
      <c r="P29" s="132"/>
      <c r="Q29" s="132"/>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row>
    <row r="30" spans="1:106" ht="11.25" customHeight="1">
      <c r="A30" s="126"/>
      <c r="B30" s="127"/>
      <c r="C30" s="147"/>
      <c r="D30" s="147"/>
      <c r="E30" s="147"/>
      <c r="F30" s="154"/>
      <c r="G30" s="155"/>
      <c r="H30" s="155"/>
      <c r="I30" s="155"/>
      <c r="J30" s="568">
        <f>J28</f>
        <v>0</v>
      </c>
      <c r="K30" s="569"/>
      <c r="L30" s="654"/>
      <c r="M30" s="131"/>
      <c r="N30" s="131"/>
      <c r="O30" s="131"/>
      <c r="P30" s="132"/>
      <c r="Q30" s="132"/>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row>
    <row r="31" spans="1:106" ht="11.25" customHeight="1">
      <c r="A31" s="127"/>
      <c r="B31" s="127"/>
      <c r="C31" s="147"/>
      <c r="D31" s="147"/>
      <c r="E31" s="147"/>
      <c r="F31" s="154"/>
      <c r="G31" s="155"/>
      <c r="H31" s="155"/>
      <c r="I31" s="155"/>
      <c r="J31" s="570"/>
      <c r="K31" s="571"/>
      <c r="L31" s="654"/>
      <c r="M31" s="131"/>
      <c r="N31" s="131"/>
      <c r="O31" s="131"/>
      <c r="P31" s="132"/>
      <c r="Q31" s="132"/>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row>
    <row r="32" spans="1:106" ht="11.25" customHeight="1">
      <c r="A32" s="126"/>
      <c r="B32" s="127"/>
      <c r="C32" s="147"/>
      <c r="D32" s="147"/>
      <c r="E32" s="147"/>
      <c r="F32" s="154"/>
      <c r="G32" s="155"/>
      <c r="H32" s="155"/>
      <c r="I32" s="155"/>
      <c r="J32" s="568">
        <v>0</v>
      </c>
      <c r="K32" s="569"/>
      <c r="L32" s="654"/>
      <c r="M32" s="131"/>
      <c r="N32" s="131"/>
      <c r="O32" s="131"/>
      <c r="P32" s="132"/>
      <c r="Q32" s="132"/>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row>
    <row r="33" spans="1:106" ht="11.25" customHeight="1">
      <c r="A33" s="127"/>
      <c r="B33" s="127"/>
      <c r="C33" s="147"/>
      <c r="D33" s="147"/>
      <c r="E33" s="147"/>
      <c r="F33" s="154"/>
      <c r="G33" s="155"/>
      <c r="H33" s="155"/>
      <c r="I33" s="155"/>
      <c r="J33" s="570"/>
      <c r="K33" s="571"/>
      <c r="L33" s="654"/>
      <c r="M33" s="109"/>
      <c r="N33" s="109"/>
      <c r="O33" s="109"/>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row>
    <row r="34" spans="1:106" ht="11.25" customHeight="1">
      <c r="A34" s="126"/>
      <c r="B34" s="127"/>
      <c r="C34" s="147"/>
      <c r="D34" s="147"/>
      <c r="E34" s="147"/>
      <c r="F34" s="147"/>
      <c r="G34" s="579" t="s">
        <v>1038</v>
      </c>
      <c r="H34" s="580"/>
      <c r="I34" s="581"/>
      <c r="J34" s="564" t="e">
        <f>J26</f>
        <v>#N/A</v>
      </c>
      <c r="K34" s="559"/>
      <c r="L34" s="655"/>
      <c r="M34" s="109"/>
      <c r="N34" s="109"/>
      <c r="O34" s="133"/>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row>
    <row r="35" spans="1:106" ht="11.25" customHeight="1">
      <c r="A35" s="127"/>
      <c r="B35" s="127"/>
      <c r="C35" s="147"/>
      <c r="D35" s="147"/>
      <c r="E35" s="147"/>
      <c r="F35" s="147"/>
      <c r="G35" s="579"/>
      <c r="H35" s="580"/>
      <c r="I35" s="581"/>
      <c r="J35" s="575"/>
      <c r="K35" s="573"/>
      <c r="L35" s="109"/>
      <c r="M35" s="109"/>
      <c r="N35" s="109"/>
      <c r="O35" s="109"/>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row>
    <row r="36" spans="1:106" ht="11.25" customHeight="1">
      <c r="A36" s="126"/>
      <c r="B36" s="127"/>
      <c r="C36" s="147"/>
      <c r="D36" s="147"/>
      <c r="E36" s="147"/>
      <c r="F36" s="147"/>
      <c r="G36" s="579" t="s">
        <v>1039</v>
      </c>
      <c r="H36" s="580"/>
      <c r="I36" s="581"/>
      <c r="J36" s="564" t="e">
        <f>'Instructions-DataEntry'!E18</f>
        <v>#VALUE!</v>
      </c>
      <c r="K36" s="559"/>
      <c r="L36" s="498"/>
      <c r="M36" s="109"/>
      <c r="N36" s="109"/>
      <c r="O36" s="109"/>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row>
    <row r="37" spans="1:106" ht="11.25" customHeight="1">
      <c r="A37" s="127"/>
      <c r="B37" s="127"/>
      <c r="C37" s="147"/>
      <c r="D37" s="147"/>
      <c r="E37" s="147"/>
      <c r="F37" s="147"/>
      <c r="G37" s="579"/>
      <c r="H37" s="580"/>
      <c r="I37" s="581"/>
      <c r="J37" s="575"/>
      <c r="K37" s="573"/>
      <c r="L37" s="498"/>
      <c r="M37" s="109"/>
      <c r="N37" s="109"/>
      <c r="O37" s="109"/>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row>
    <row r="38" spans="1:106" ht="11.25" customHeight="1">
      <c r="A38" s="126"/>
      <c r="B38" s="127"/>
      <c r="C38" s="147"/>
      <c r="D38" s="147"/>
      <c r="E38" s="147"/>
      <c r="F38" s="147"/>
      <c r="G38" s="582" t="s">
        <v>1252</v>
      </c>
      <c r="H38" s="583"/>
      <c r="I38" s="584"/>
      <c r="J38" s="564" t="e">
        <f>J36-J34</f>
        <v>#VALUE!</v>
      </c>
      <c r="K38" s="559"/>
      <c r="L38" s="498"/>
      <c r="M38" s="133"/>
      <c r="N38" s="109"/>
      <c r="O38" s="109"/>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c r="BU38" s="110"/>
      <c r="BV38" s="110"/>
      <c r="BW38" s="110"/>
      <c r="BX38" s="110"/>
      <c r="BY38" s="110"/>
      <c r="BZ38" s="110"/>
      <c r="CA38" s="110"/>
      <c r="CB38" s="110"/>
      <c r="CC38" s="110"/>
      <c r="CD38" s="110"/>
      <c r="CE38" s="110"/>
      <c r="CF38" s="110"/>
      <c r="CG38" s="110"/>
      <c r="CH38" s="110"/>
      <c r="CI38" s="110"/>
      <c r="CJ38" s="110"/>
      <c r="CK38" s="110"/>
      <c r="CL38" s="110"/>
      <c r="CM38" s="110"/>
      <c r="CN38" s="110"/>
      <c r="CO38" s="110"/>
      <c r="CP38" s="110"/>
      <c r="CQ38" s="110"/>
      <c r="CR38" s="110"/>
      <c r="CS38" s="110"/>
      <c r="CT38" s="110"/>
      <c r="CU38" s="110"/>
      <c r="CV38" s="110"/>
      <c r="CW38" s="110"/>
      <c r="CX38" s="110"/>
      <c r="CY38" s="110"/>
      <c r="CZ38" s="110"/>
      <c r="DA38" s="110"/>
      <c r="DB38" s="110"/>
    </row>
    <row r="39" spans="1:106" ht="21" customHeight="1">
      <c r="A39" s="127"/>
      <c r="B39" s="127"/>
      <c r="C39" s="147"/>
      <c r="D39" s="147"/>
      <c r="E39" s="147"/>
      <c r="F39" s="147"/>
      <c r="G39" s="582"/>
      <c r="H39" s="583"/>
      <c r="I39" s="584"/>
      <c r="J39" s="575"/>
      <c r="K39" s="573"/>
      <c r="L39" s="498"/>
      <c r="M39" s="109"/>
      <c r="N39" s="109"/>
      <c r="O39" s="109"/>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row>
    <row r="40" spans="1:106" ht="11.25" customHeight="1">
      <c r="A40" s="524"/>
      <c r="B40" s="500"/>
      <c r="C40" s="500"/>
      <c r="D40" s="500"/>
      <c r="E40" s="500"/>
      <c r="F40" s="589"/>
      <c r="G40" s="519"/>
      <c r="H40" s="519"/>
      <c r="I40" s="589"/>
      <c r="J40" s="589"/>
      <c r="K40" s="519"/>
      <c r="L40" s="590"/>
      <c r="M40" s="109"/>
      <c r="N40" s="109"/>
      <c r="O40" s="109"/>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row>
    <row r="41" spans="1:106" ht="10.5" customHeight="1">
      <c r="A41" s="123"/>
      <c r="B41" s="592"/>
      <c r="C41" s="516"/>
      <c r="D41" s="516"/>
      <c r="E41" s="516"/>
      <c r="F41" s="519"/>
      <c r="G41" s="519"/>
      <c r="H41" s="519"/>
      <c r="I41" s="519"/>
      <c r="J41" s="519"/>
      <c r="K41" s="519"/>
      <c r="L41" s="591"/>
      <c r="M41" s="109"/>
      <c r="N41" s="109"/>
      <c r="O41" s="109"/>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row>
    <row r="42" spans="1:106" ht="11.1" customHeight="1">
      <c r="A42" s="524"/>
      <c r="B42" s="522"/>
      <c r="C42" s="523"/>
      <c r="D42" s="524"/>
      <c r="E42" s="500"/>
      <c r="F42" s="500"/>
      <c r="G42" s="119"/>
      <c r="H42" s="119"/>
      <c r="I42" s="119"/>
      <c r="J42" s="119"/>
      <c r="K42" s="119"/>
      <c r="L42" s="591"/>
      <c r="M42" s="109"/>
      <c r="N42" s="109"/>
      <c r="O42" s="109"/>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row>
    <row r="43" spans="1:106" ht="12" customHeight="1">
      <c r="A43" s="500"/>
      <c r="B43" s="527"/>
      <c r="C43" s="527"/>
      <c r="D43" s="595"/>
      <c r="E43" s="595"/>
      <c r="F43" s="595"/>
      <c r="G43" s="595"/>
      <c r="H43" s="527"/>
      <c r="I43" s="595"/>
      <c r="J43" s="527"/>
      <c r="K43" s="527"/>
      <c r="L43" s="591"/>
      <c r="M43" s="109"/>
      <c r="N43" s="109"/>
      <c r="O43" s="109"/>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10"/>
      <c r="BD43" s="110"/>
      <c r="BE43" s="110"/>
      <c r="BF43" s="110"/>
      <c r="BG43" s="110"/>
      <c r="BH43" s="110"/>
      <c r="BI43" s="110"/>
      <c r="BJ43" s="110"/>
      <c r="BK43" s="110"/>
      <c r="BL43" s="110"/>
      <c r="BM43" s="110"/>
      <c r="BN43" s="110"/>
      <c r="BO43" s="110"/>
      <c r="BP43" s="110"/>
      <c r="BQ43" s="110"/>
      <c r="BR43" s="110"/>
      <c r="BS43" s="110"/>
      <c r="BT43" s="110"/>
      <c r="BU43" s="110"/>
      <c r="BV43" s="110"/>
      <c r="BW43" s="110"/>
      <c r="BX43" s="110"/>
      <c r="BY43" s="110"/>
      <c r="BZ43" s="110"/>
      <c r="CA43" s="110"/>
      <c r="CB43" s="110"/>
      <c r="CC43" s="110"/>
      <c r="CD43" s="110"/>
      <c r="CE43" s="110"/>
      <c r="CF43" s="110"/>
      <c r="CG43" s="110"/>
      <c r="CH43" s="110"/>
      <c r="CI43" s="110"/>
      <c r="CJ43" s="110"/>
      <c r="CK43" s="110"/>
      <c r="CL43" s="110"/>
      <c r="CM43" s="110"/>
      <c r="CN43" s="110"/>
      <c r="CO43" s="110"/>
      <c r="CP43" s="110"/>
      <c r="CQ43" s="110"/>
      <c r="CR43" s="110"/>
      <c r="CS43" s="110"/>
      <c r="CT43" s="110"/>
      <c r="CU43" s="110"/>
      <c r="CV43" s="110"/>
      <c r="CW43" s="110"/>
      <c r="CX43" s="110"/>
      <c r="CY43" s="110"/>
      <c r="CZ43" s="110"/>
      <c r="DA43" s="110"/>
      <c r="DB43" s="110"/>
    </row>
    <row r="44" spans="1:106" ht="11.1" customHeight="1">
      <c r="A44" s="524"/>
      <c r="B44" s="500"/>
      <c r="C44" s="500"/>
      <c r="D44" s="500"/>
      <c r="E44" s="500"/>
      <c r="F44" s="500"/>
      <c r="G44" s="500"/>
      <c r="H44" s="500"/>
      <c r="I44" s="500"/>
      <c r="J44" s="500"/>
      <c r="K44" s="500"/>
      <c r="L44" s="591"/>
      <c r="M44" s="109"/>
      <c r="N44" s="109"/>
      <c r="O44" s="109"/>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0"/>
      <c r="AY44" s="110"/>
      <c r="AZ44" s="110"/>
      <c r="BA44" s="110"/>
      <c r="BB44" s="110"/>
      <c r="BC44" s="110"/>
      <c r="BD44" s="110"/>
      <c r="BE44" s="110"/>
      <c r="BF44" s="110"/>
      <c r="BG44" s="110"/>
      <c r="BH44" s="110"/>
      <c r="BI44" s="110"/>
      <c r="BJ44" s="110"/>
      <c r="BK44" s="110"/>
      <c r="BL44" s="110"/>
      <c r="BM44" s="110"/>
      <c r="BN44" s="110"/>
      <c r="BO44" s="110"/>
      <c r="BP44" s="110"/>
      <c r="BQ44" s="110"/>
      <c r="BR44" s="110"/>
      <c r="BS44" s="110"/>
      <c r="BT44" s="110"/>
      <c r="BU44" s="110"/>
      <c r="BV44" s="110"/>
      <c r="BW44" s="110"/>
      <c r="BX44" s="110"/>
      <c r="BY44" s="110"/>
      <c r="BZ44" s="110"/>
      <c r="CA44" s="110"/>
      <c r="CB44" s="110"/>
      <c r="CC44" s="110"/>
      <c r="CD44" s="110"/>
      <c r="CE44" s="110"/>
      <c r="CF44" s="110"/>
      <c r="CG44" s="110"/>
      <c r="CH44" s="110"/>
      <c r="CI44" s="110"/>
      <c r="CJ44" s="110"/>
      <c r="CK44" s="110"/>
      <c r="CL44" s="110"/>
      <c r="CM44" s="110"/>
      <c r="CN44" s="110"/>
      <c r="CO44" s="110"/>
      <c r="CP44" s="110"/>
      <c r="CQ44" s="110"/>
      <c r="CR44" s="110"/>
      <c r="CS44" s="110"/>
      <c r="CT44" s="110"/>
      <c r="CU44" s="110"/>
      <c r="CV44" s="110"/>
      <c r="CW44" s="110"/>
      <c r="CX44" s="110"/>
      <c r="CY44" s="110"/>
      <c r="CZ44" s="110"/>
      <c r="DA44" s="110"/>
      <c r="DB44" s="110"/>
    </row>
    <row r="45" spans="1:106">
      <c r="A45" s="524"/>
      <c r="B45" s="500"/>
      <c r="C45" s="500"/>
      <c r="D45" s="500"/>
      <c r="E45" s="500"/>
      <c r="F45" s="500"/>
      <c r="G45" s="500"/>
      <c r="H45" s="500"/>
      <c r="I45" s="500"/>
      <c r="J45" s="500"/>
      <c r="K45" s="500"/>
      <c r="L45" s="585"/>
      <c r="M45" s="109"/>
      <c r="N45" s="109"/>
      <c r="O45" s="109"/>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0"/>
      <c r="AZ45" s="110"/>
      <c r="BA45" s="110"/>
      <c r="BB45" s="110"/>
      <c r="BC45" s="110"/>
      <c r="BD45" s="110"/>
      <c r="BE45" s="110"/>
      <c r="BF45" s="110"/>
      <c r="BG45" s="110"/>
      <c r="BH45" s="110"/>
      <c r="BI45" s="110"/>
      <c r="BJ45" s="110"/>
      <c r="BK45" s="110"/>
      <c r="BL45" s="110"/>
      <c r="BM45" s="110"/>
      <c r="BN45" s="110"/>
      <c r="BO45" s="110"/>
      <c r="BP45" s="110"/>
      <c r="BQ45" s="110"/>
      <c r="BR45" s="110"/>
      <c r="BS45" s="110"/>
      <c r="BT45" s="110"/>
      <c r="BU45" s="110"/>
      <c r="BV45" s="110"/>
      <c r="BW45" s="110"/>
      <c r="BX45" s="110"/>
      <c r="BY45" s="110"/>
      <c r="BZ45" s="110"/>
      <c r="CA45" s="110"/>
      <c r="CB45" s="110"/>
      <c r="CC45" s="110"/>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row>
    <row r="46" spans="1:106">
      <c r="A46" s="586"/>
      <c r="B46" s="586"/>
      <c r="C46" s="586"/>
      <c r="D46" s="586"/>
      <c r="E46" s="586"/>
      <c r="F46" s="586"/>
      <c r="G46" s="586"/>
      <c r="H46" s="586"/>
      <c r="I46" s="586"/>
      <c r="J46" s="586"/>
      <c r="K46" s="586"/>
      <c r="L46" s="585"/>
      <c r="M46" s="109"/>
      <c r="N46" s="109"/>
      <c r="O46" s="109"/>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0"/>
      <c r="AQ46" s="110"/>
      <c r="AR46" s="110"/>
      <c r="AS46" s="110"/>
      <c r="AT46" s="110"/>
      <c r="AU46" s="110"/>
      <c r="AV46" s="110"/>
      <c r="AW46" s="110"/>
      <c r="AX46" s="110"/>
      <c r="AY46" s="110"/>
      <c r="AZ46" s="110"/>
      <c r="BA46" s="110"/>
      <c r="BB46" s="110"/>
      <c r="BC46" s="110"/>
      <c r="BD46" s="110"/>
      <c r="BE46" s="110"/>
      <c r="BF46" s="110"/>
      <c r="BG46" s="110"/>
      <c r="BH46" s="110"/>
      <c r="BI46" s="110"/>
      <c r="BJ46" s="110"/>
      <c r="BK46" s="110"/>
      <c r="BL46" s="110"/>
      <c r="BM46" s="110"/>
      <c r="BN46" s="110"/>
      <c r="BO46" s="110"/>
      <c r="BP46" s="110"/>
      <c r="BQ46" s="110"/>
      <c r="BR46" s="110"/>
      <c r="BS46" s="110"/>
      <c r="BT46" s="110"/>
      <c r="BU46" s="110"/>
      <c r="BV46" s="110"/>
      <c r="BW46" s="110"/>
      <c r="BX46" s="110"/>
      <c r="BY46" s="110"/>
      <c r="BZ46" s="110"/>
      <c r="CA46" s="110"/>
      <c r="CB46" s="110"/>
      <c r="CC46" s="110"/>
      <c r="CD46" s="110"/>
      <c r="CE46" s="110"/>
      <c r="CF46" s="110"/>
      <c r="CG46" s="110"/>
      <c r="CH46" s="110"/>
      <c r="CI46" s="110"/>
      <c r="CJ46" s="110"/>
      <c r="CK46" s="110"/>
      <c r="CL46" s="110"/>
      <c r="CM46" s="110"/>
      <c r="CN46" s="110"/>
      <c r="CO46" s="110"/>
      <c r="CP46" s="110"/>
      <c r="CQ46" s="110"/>
      <c r="CR46" s="110"/>
      <c r="CS46" s="110"/>
      <c r="CT46" s="110"/>
      <c r="CU46" s="110"/>
      <c r="CV46" s="110"/>
      <c r="CW46" s="110"/>
      <c r="CX46" s="110"/>
      <c r="CY46" s="110"/>
      <c r="CZ46" s="110"/>
      <c r="DA46" s="110"/>
      <c r="DB46" s="110"/>
    </row>
    <row r="47" spans="1:106" ht="12.95" customHeight="1">
      <c r="A47" s="586"/>
      <c r="B47" s="586"/>
      <c r="C47" s="586"/>
      <c r="D47" s="586"/>
      <c r="E47" s="586"/>
      <c r="F47" s="586"/>
      <c r="G47" s="586"/>
      <c r="H47" s="586"/>
      <c r="I47" s="586"/>
      <c r="J47" s="586"/>
      <c r="K47" s="586"/>
      <c r="L47" s="587"/>
      <c r="M47" s="109"/>
      <c r="N47" s="109"/>
      <c r="O47" s="109"/>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110"/>
      <c r="BB47" s="110"/>
      <c r="BC47" s="110"/>
      <c r="BD47" s="110"/>
      <c r="BE47" s="110"/>
      <c r="BF47" s="110"/>
      <c r="BG47" s="110"/>
      <c r="BH47" s="110"/>
      <c r="BI47" s="110"/>
      <c r="BJ47" s="110"/>
      <c r="BK47" s="110"/>
      <c r="BL47" s="110"/>
      <c r="BM47" s="110"/>
      <c r="BN47" s="110"/>
      <c r="BO47" s="110"/>
      <c r="BP47" s="110"/>
      <c r="BQ47" s="110"/>
      <c r="BR47" s="110"/>
      <c r="BS47" s="110"/>
      <c r="BT47" s="110"/>
      <c r="BU47" s="110"/>
      <c r="BV47" s="110"/>
      <c r="BW47" s="110"/>
      <c r="BX47" s="110"/>
      <c r="BY47" s="110"/>
      <c r="BZ47" s="110"/>
      <c r="CA47" s="110"/>
      <c r="CB47" s="110"/>
      <c r="CC47" s="110"/>
      <c r="CD47" s="110"/>
      <c r="CE47" s="110"/>
      <c r="CF47" s="110"/>
      <c r="CG47" s="110"/>
      <c r="CH47" s="110"/>
      <c r="CI47" s="110"/>
      <c r="CJ47" s="110"/>
      <c r="CK47" s="110"/>
      <c r="CL47" s="110"/>
      <c r="CM47" s="110"/>
      <c r="CN47" s="110"/>
      <c r="CO47" s="110"/>
      <c r="CP47" s="110"/>
      <c r="CQ47" s="110"/>
      <c r="CR47" s="110"/>
      <c r="CS47" s="110"/>
      <c r="CT47" s="110"/>
      <c r="CU47" s="110"/>
      <c r="CV47" s="110"/>
      <c r="CW47" s="110"/>
      <c r="CX47" s="110"/>
      <c r="CY47" s="110"/>
      <c r="CZ47" s="110"/>
      <c r="DA47" s="110"/>
      <c r="DB47" s="110"/>
    </row>
    <row r="48" spans="1:106" ht="11.1" customHeight="1">
      <c r="A48" s="123"/>
      <c r="B48" s="123"/>
      <c r="C48" s="123"/>
      <c r="D48" s="123"/>
      <c r="E48" s="123"/>
      <c r="F48" s="123"/>
      <c r="G48" s="123"/>
      <c r="H48" s="123"/>
      <c r="I48" s="123"/>
      <c r="J48" s="123"/>
      <c r="K48" s="123"/>
      <c r="L48" s="588"/>
      <c r="M48" s="109"/>
      <c r="N48" s="109"/>
      <c r="O48" s="109"/>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0"/>
      <c r="BI48" s="110"/>
      <c r="BJ48" s="110"/>
      <c r="BK48" s="110"/>
      <c r="BL48" s="110"/>
      <c r="BM48" s="110"/>
      <c r="BN48" s="110"/>
      <c r="BO48" s="110"/>
      <c r="BP48" s="110"/>
      <c r="BQ48" s="110"/>
      <c r="BR48" s="110"/>
      <c r="BS48" s="110"/>
      <c r="BT48" s="110"/>
      <c r="BU48" s="110"/>
      <c r="BV48" s="110"/>
      <c r="BW48" s="110"/>
      <c r="BX48" s="110"/>
      <c r="BY48" s="110"/>
      <c r="BZ48" s="110"/>
      <c r="CA48" s="110"/>
      <c r="CB48" s="110"/>
      <c r="CC48" s="110"/>
      <c r="CD48" s="110"/>
      <c r="CE48" s="110"/>
      <c r="CF48" s="110"/>
      <c r="CG48" s="110"/>
      <c r="CH48" s="110"/>
      <c r="CI48" s="110"/>
      <c r="CJ48" s="110"/>
      <c r="CK48" s="110"/>
      <c r="CL48" s="110"/>
      <c r="CM48" s="110"/>
      <c r="CN48" s="110"/>
      <c r="CO48" s="110"/>
      <c r="CP48" s="110"/>
      <c r="CQ48" s="110"/>
      <c r="CR48" s="110"/>
      <c r="CS48" s="110"/>
      <c r="CT48" s="110"/>
      <c r="CU48" s="110"/>
      <c r="CV48" s="110"/>
      <c r="CW48" s="110"/>
      <c r="CX48" s="110"/>
      <c r="CY48" s="110"/>
      <c r="CZ48" s="110"/>
      <c r="DA48" s="110"/>
      <c r="DB48" s="110"/>
    </row>
    <row r="49" spans="1:106" ht="11.1" customHeight="1">
      <c r="A49" s="123"/>
      <c r="B49" s="545"/>
      <c r="C49" s="516"/>
      <c r="D49" s="516"/>
      <c r="E49" s="516"/>
      <c r="F49" s="516"/>
      <c r="G49" s="516"/>
      <c r="H49" s="516"/>
      <c r="I49" s="516"/>
      <c r="J49" s="516"/>
      <c r="K49" s="516"/>
      <c r="L49" s="588"/>
      <c r="M49" s="109"/>
      <c r="N49" s="109"/>
      <c r="O49" s="109"/>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c r="BD49" s="110"/>
      <c r="BE49" s="110"/>
      <c r="BF49" s="110"/>
      <c r="BG49" s="110"/>
      <c r="BH49" s="110"/>
      <c r="BI49" s="110"/>
      <c r="BJ49" s="110"/>
      <c r="BK49" s="110"/>
      <c r="BL49" s="110"/>
      <c r="BM49" s="110"/>
      <c r="BN49" s="110"/>
      <c r="BO49" s="110"/>
      <c r="BP49" s="110"/>
      <c r="BQ49" s="110"/>
      <c r="BR49" s="110"/>
      <c r="BS49" s="110"/>
      <c r="BT49" s="110"/>
      <c r="BU49" s="110"/>
      <c r="BV49" s="110"/>
      <c r="BW49" s="110"/>
      <c r="BX49" s="110"/>
      <c r="BY49" s="110"/>
      <c r="BZ49" s="110"/>
      <c r="CA49" s="110"/>
      <c r="CB49" s="110"/>
      <c r="CC49" s="110"/>
      <c r="CD49" s="110"/>
      <c r="CE49" s="110"/>
      <c r="CF49" s="110"/>
      <c r="CG49" s="110"/>
      <c r="CH49" s="110"/>
      <c r="CI49" s="110"/>
      <c r="CJ49" s="110"/>
      <c r="CK49" s="110"/>
      <c r="CL49" s="110"/>
      <c r="CM49" s="110"/>
      <c r="CN49" s="110"/>
      <c r="CO49" s="110"/>
      <c r="CP49" s="110"/>
      <c r="CQ49" s="110"/>
      <c r="CR49" s="110"/>
      <c r="CS49" s="110"/>
      <c r="CT49" s="110"/>
      <c r="CU49" s="110"/>
      <c r="CV49" s="110"/>
      <c r="CW49" s="110"/>
      <c r="CX49" s="110"/>
      <c r="CY49" s="110"/>
      <c r="CZ49" s="110"/>
      <c r="DA49" s="110"/>
      <c r="DB49" s="110"/>
    </row>
    <row r="50" spans="1:106" ht="12" customHeight="1">
      <c r="A50" s="524"/>
      <c r="B50" s="500"/>
      <c r="C50" s="500"/>
      <c r="D50" s="500"/>
      <c r="E50" s="500"/>
      <c r="F50" s="500"/>
      <c r="G50" s="500"/>
      <c r="H50" s="500"/>
      <c r="I50" s="593"/>
      <c r="J50" s="505"/>
      <c r="K50" s="505"/>
      <c r="L50" s="588"/>
      <c r="M50" s="109"/>
      <c r="N50" s="109"/>
      <c r="O50" s="109"/>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row>
    <row r="51" spans="1:106" ht="12" customHeight="1">
      <c r="A51" s="499"/>
      <c r="B51" s="500"/>
      <c r="C51" s="500"/>
      <c r="D51" s="500"/>
      <c r="E51" s="500"/>
      <c r="F51" s="500"/>
      <c r="G51" s="500"/>
      <c r="H51" s="500"/>
      <c r="I51" s="501"/>
      <c r="J51" s="502"/>
      <c r="K51" s="502"/>
      <c r="L51" s="588"/>
      <c r="M51" s="109"/>
      <c r="N51" s="109"/>
      <c r="O51" s="109"/>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row>
    <row r="52" spans="1:106" ht="12" customHeight="1">
      <c r="A52" s="594"/>
      <c r="B52" s="500"/>
      <c r="C52" s="500"/>
      <c r="D52" s="500"/>
      <c r="E52" s="500"/>
      <c r="F52" s="500"/>
      <c r="G52" s="500"/>
      <c r="H52" s="500"/>
      <c r="I52" s="502"/>
      <c r="J52" s="502"/>
      <c r="K52" s="502"/>
      <c r="L52" s="588"/>
      <c r="M52" s="109"/>
      <c r="N52" s="109"/>
      <c r="O52" s="109"/>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0"/>
      <c r="BY52" s="110"/>
      <c r="BZ52" s="110"/>
      <c r="CA52" s="110"/>
      <c r="CB52" s="110"/>
      <c r="CC52" s="110"/>
      <c r="CD52" s="110"/>
      <c r="CE52" s="110"/>
      <c r="CF52" s="110"/>
      <c r="CG52" s="110"/>
      <c r="CH52" s="110"/>
      <c r="CI52" s="110"/>
      <c r="CJ52" s="110"/>
      <c r="CK52" s="110"/>
      <c r="CL52" s="110"/>
      <c r="CM52" s="110"/>
      <c r="CN52" s="110"/>
      <c r="CO52" s="110"/>
      <c r="CP52" s="110"/>
      <c r="CQ52" s="110"/>
      <c r="CR52" s="110"/>
      <c r="CS52" s="110"/>
      <c r="CT52" s="110"/>
      <c r="CU52" s="110"/>
      <c r="CV52" s="110"/>
      <c r="CW52" s="110"/>
      <c r="CX52" s="110"/>
      <c r="CY52" s="110"/>
      <c r="CZ52" s="110"/>
      <c r="DA52" s="110"/>
      <c r="DB52" s="110"/>
    </row>
    <row r="53" spans="1:106" ht="12" customHeight="1">
      <c r="A53" s="524"/>
      <c r="B53" s="500"/>
      <c r="C53" s="500"/>
      <c r="D53" s="500"/>
      <c r="E53" s="500"/>
      <c r="F53" s="500"/>
      <c r="G53" s="500"/>
      <c r="H53" s="500"/>
      <c r="I53" s="544"/>
      <c r="J53" s="518"/>
      <c r="K53" s="518"/>
      <c r="L53" s="109"/>
      <c r="M53" s="109"/>
      <c r="N53" s="109"/>
      <c r="O53" s="109"/>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c r="BO53" s="110"/>
      <c r="BP53" s="110"/>
      <c r="BQ53" s="110"/>
      <c r="BR53" s="110"/>
      <c r="BS53" s="110"/>
      <c r="BT53" s="110"/>
      <c r="BU53" s="110"/>
      <c r="BV53" s="110"/>
      <c r="BW53" s="110"/>
      <c r="BX53" s="110"/>
      <c r="BY53" s="110"/>
      <c r="BZ53" s="110"/>
      <c r="CA53" s="110"/>
      <c r="CB53" s="110"/>
      <c r="CC53" s="110"/>
      <c r="CD53" s="110"/>
      <c r="CE53" s="110"/>
      <c r="CF53" s="110"/>
      <c r="CG53" s="110"/>
      <c r="CH53" s="110"/>
      <c r="CI53" s="110"/>
      <c r="CJ53" s="110"/>
      <c r="CK53" s="110"/>
      <c r="CL53" s="110"/>
      <c r="CM53" s="110"/>
      <c r="CN53" s="110"/>
      <c r="CO53" s="110"/>
      <c r="CP53" s="110"/>
      <c r="CQ53" s="110"/>
      <c r="CR53" s="110"/>
      <c r="CS53" s="110"/>
      <c r="CT53" s="110"/>
      <c r="CU53" s="110"/>
      <c r="CV53" s="110"/>
      <c r="CW53" s="110"/>
      <c r="CX53" s="110"/>
      <c r="CY53" s="110"/>
      <c r="CZ53" s="110"/>
      <c r="DA53" s="110"/>
      <c r="DB53" s="110"/>
    </row>
    <row r="54" spans="1:106" ht="12" customHeight="1">
      <c r="A54" s="499"/>
      <c r="B54" s="500"/>
      <c r="C54" s="500"/>
      <c r="D54" s="500"/>
      <c r="E54" s="500"/>
      <c r="F54" s="500"/>
      <c r="G54" s="500"/>
      <c r="H54" s="500"/>
      <c r="I54" s="616"/>
      <c r="J54" s="617"/>
      <c r="K54" s="617"/>
      <c r="L54" s="109"/>
      <c r="M54" s="109"/>
      <c r="N54" s="109"/>
      <c r="O54" s="109"/>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0"/>
      <c r="BH54" s="110"/>
      <c r="BI54" s="110"/>
      <c r="BJ54" s="110"/>
      <c r="BK54" s="110"/>
      <c r="BL54" s="110"/>
      <c r="BM54" s="110"/>
      <c r="BN54" s="110"/>
      <c r="BO54" s="110"/>
      <c r="BP54" s="110"/>
      <c r="BQ54" s="110"/>
      <c r="BR54" s="110"/>
      <c r="BS54" s="110"/>
      <c r="BT54" s="110"/>
      <c r="BU54" s="110"/>
      <c r="BV54" s="110"/>
      <c r="BW54" s="110"/>
      <c r="BX54" s="110"/>
      <c r="BY54" s="110"/>
      <c r="BZ54" s="110"/>
      <c r="CA54" s="110"/>
      <c r="CB54" s="110"/>
      <c r="CC54" s="110"/>
      <c r="CD54" s="110"/>
      <c r="CE54" s="110"/>
      <c r="CF54" s="110"/>
      <c r="CG54" s="110"/>
      <c r="CH54" s="110"/>
      <c r="CI54" s="110"/>
      <c r="CJ54" s="110"/>
      <c r="CK54" s="110"/>
      <c r="CL54" s="110"/>
      <c r="CM54" s="110"/>
      <c r="CN54" s="110"/>
      <c r="CO54" s="110"/>
      <c r="CP54" s="110"/>
      <c r="CQ54" s="110"/>
      <c r="CR54" s="110"/>
      <c r="CS54" s="110"/>
      <c r="CT54" s="110"/>
      <c r="CU54" s="110"/>
      <c r="CV54" s="110"/>
      <c r="CW54" s="110"/>
      <c r="CX54" s="110"/>
      <c r="CY54" s="110"/>
      <c r="CZ54" s="110"/>
      <c r="DA54" s="110"/>
      <c r="DB54" s="110"/>
    </row>
    <row r="55" spans="1:106" ht="12" customHeight="1">
      <c r="A55" s="500"/>
      <c r="B55" s="500"/>
      <c r="C55" s="500"/>
      <c r="D55" s="500"/>
      <c r="E55" s="500"/>
      <c r="F55" s="500"/>
      <c r="G55" s="500"/>
      <c r="H55" s="500"/>
      <c r="I55" s="502"/>
      <c r="J55" s="502"/>
      <c r="K55" s="502"/>
      <c r="L55" s="109"/>
      <c r="M55" s="109"/>
      <c r="N55" s="109"/>
      <c r="O55" s="109"/>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0"/>
      <c r="BH55" s="110"/>
      <c r="BI55" s="110"/>
      <c r="BJ55" s="110"/>
      <c r="BK55" s="110"/>
      <c r="BL55" s="110"/>
      <c r="BM55" s="110"/>
      <c r="BN55" s="110"/>
      <c r="BO55" s="110"/>
      <c r="BP55" s="110"/>
      <c r="BQ55" s="110"/>
      <c r="BR55" s="110"/>
      <c r="BS55" s="110"/>
      <c r="BT55" s="110"/>
      <c r="BU55" s="110"/>
      <c r="BV55" s="110"/>
      <c r="BW55" s="110"/>
      <c r="BX55" s="110"/>
      <c r="BY55" s="110"/>
      <c r="BZ55" s="110"/>
      <c r="CA55" s="110"/>
      <c r="CB55" s="110"/>
      <c r="CC55" s="110"/>
      <c r="CD55" s="110"/>
      <c r="CE55" s="110"/>
      <c r="CF55" s="110"/>
      <c r="CG55" s="110"/>
      <c r="CH55" s="110"/>
      <c r="CI55" s="110"/>
      <c r="CJ55" s="110"/>
      <c r="CK55" s="110"/>
      <c r="CL55" s="110"/>
      <c r="CM55" s="110"/>
      <c r="CN55" s="110"/>
      <c r="CO55" s="110"/>
      <c r="CP55" s="110"/>
      <c r="CQ55" s="110"/>
      <c r="CR55" s="110"/>
      <c r="CS55" s="110"/>
      <c r="CT55" s="110"/>
      <c r="CU55" s="110"/>
      <c r="CV55" s="110"/>
      <c r="CW55" s="110"/>
      <c r="CX55" s="110"/>
      <c r="CY55" s="110"/>
      <c r="CZ55" s="110"/>
      <c r="DA55" s="110"/>
      <c r="DB55" s="110"/>
    </row>
    <row r="56" spans="1:106" ht="11.1" customHeight="1">
      <c r="A56" s="524"/>
      <c r="B56" s="524"/>
      <c r="C56" s="524"/>
      <c r="D56" s="524"/>
      <c r="E56" s="524"/>
      <c r="F56" s="524"/>
      <c r="G56" s="524"/>
      <c r="H56" s="524"/>
      <c r="I56" s="522"/>
      <c r="J56" s="522"/>
      <c r="K56" s="522"/>
      <c r="L56" s="109"/>
      <c r="M56" s="109"/>
      <c r="N56" s="109"/>
      <c r="O56" s="109"/>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c r="BX56" s="110"/>
      <c r="BY56" s="110"/>
      <c r="BZ56" s="110"/>
      <c r="CA56" s="110"/>
      <c r="CB56" s="110"/>
      <c r="CC56" s="110"/>
      <c r="CD56" s="110"/>
      <c r="CE56" s="110"/>
      <c r="CF56" s="110"/>
      <c r="CG56" s="110"/>
      <c r="CH56" s="110"/>
      <c r="CI56" s="110"/>
      <c r="CJ56" s="110"/>
      <c r="CK56" s="110"/>
      <c r="CL56" s="110"/>
      <c r="CM56" s="110"/>
      <c r="CN56" s="110"/>
      <c r="CO56" s="110"/>
      <c r="CP56" s="110"/>
      <c r="CQ56" s="110"/>
      <c r="CR56" s="110"/>
      <c r="CS56" s="110"/>
      <c r="CT56" s="110"/>
      <c r="CU56" s="110"/>
      <c r="CV56" s="110"/>
      <c r="CW56" s="110"/>
      <c r="CX56" s="110"/>
      <c r="CY56" s="110"/>
      <c r="CZ56" s="110"/>
      <c r="DA56" s="110"/>
      <c r="DB56" s="110"/>
    </row>
    <row r="57" spans="1:106" ht="11.1" customHeight="1">
      <c r="A57" s="522"/>
      <c r="B57" s="522"/>
      <c r="C57" s="522"/>
      <c r="D57" s="522"/>
      <c r="E57" s="522"/>
      <c r="F57" s="522"/>
      <c r="G57" s="522"/>
      <c r="H57" s="522"/>
      <c r="I57" s="522"/>
      <c r="J57" s="522"/>
      <c r="K57" s="522"/>
      <c r="L57" s="109"/>
      <c r="M57" s="109"/>
      <c r="N57" s="109"/>
      <c r="O57" s="109"/>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c r="BV57" s="110"/>
      <c r="BW57" s="110"/>
      <c r="BX57" s="110"/>
      <c r="BY57" s="110"/>
      <c r="BZ57" s="110"/>
      <c r="CA57" s="110"/>
      <c r="CB57" s="110"/>
      <c r="CC57" s="110"/>
      <c r="CD57" s="110"/>
      <c r="CE57" s="110"/>
      <c r="CF57" s="110"/>
      <c r="CG57" s="110"/>
      <c r="CH57" s="110"/>
      <c r="CI57" s="110"/>
      <c r="CJ57" s="110"/>
      <c r="CK57" s="110"/>
      <c r="CL57" s="110"/>
      <c r="CM57" s="110"/>
      <c r="CN57" s="110"/>
      <c r="CO57" s="110"/>
      <c r="CP57" s="110"/>
      <c r="CQ57" s="110"/>
      <c r="CR57" s="110"/>
      <c r="CS57" s="110"/>
      <c r="CT57" s="110"/>
      <c r="CU57" s="110"/>
      <c r="CV57" s="110"/>
      <c r="CW57" s="110"/>
      <c r="CX57" s="110"/>
      <c r="CY57" s="110"/>
      <c r="CZ57" s="110"/>
      <c r="DA57" s="110"/>
      <c r="DB57" s="110"/>
    </row>
    <row r="58" spans="1:106">
      <c r="A58" s="109"/>
      <c r="B58" s="109"/>
      <c r="C58" s="109"/>
      <c r="D58" s="109"/>
      <c r="E58" s="109"/>
      <c r="F58" s="109"/>
      <c r="G58" s="109"/>
      <c r="H58" s="109"/>
      <c r="I58" s="109"/>
      <c r="J58" s="109"/>
      <c r="K58" s="109"/>
      <c r="L58" s="109"/>
      <c r="M58" s="109"/>
      <c r="N58" s="109"/>
      <c r="O58" s="109"/>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c r="BV58" s="110"/>
      <c r="BW58" s="110"/>
      <c r="BX58" s="110"/>
      <c r="BY58" s="110"/>
      <c r="BZ58" s="110"/>
      <c r="CA58" s="110"/>
      <c r="CB58" s="110"/>
      <c r="CC58" s="110"/>
      <c r="CD58" s="110"/>
      <c r="CE58" s="110"/>
      <c r="CF58" s="110"/>
      <c r="CG58" s="110"/>
      <c r="CH58" s="110"/>
      <c r="CI58" s="110"/>
      <c r="CJ58" s="110"/>
      <c r="CK58" s="110"/>
      <c r="CL58" s="110"/>
      <c r="CM58" s="110"/>
      <c r="CN58" s="110"/>
      <c r="CO58" s="110"/>
      <c r="CP58" s="110"/>
      <c r="CQ58" s="110"/>
      <c r="CR58" s="110"/>
      <c r="CS58" s="110"/>
      <c r="CT58" s="110"/>
      <c r="CU58" s="110"/>
      <c r="CV58" s="110"/>
      <c r="CW58" s="110"/>
      <c r="CX58" s="110"/>
      <c r="CY58" s="110"/>
      <c r="CZ58" s="110"/>
      <c r="DA58" s="110"/>
      <c r="DB58" s="110"/>
    </row>
    <row r="59" spans="1:106">
      <c r="A59" s="109"/>
      <c r="B59" s="109"/>
      <c r="C59" s="109"/>
      <c r="D59" s="109"/>
      <c r="E59" s="109"/>
      <c r="F59" s="109"/>
      <c r="G59" s="109"/>
      <c r="H59" s="109"/>
      <c r="I59" s="109"/>
      <c r="J59" s="109"/>
      <c r="K59" s="109"/>
      <c r="L59" s="109"/>
      <c r="M59" s="109"/>
      <c r="N59" s="109"/>
      <c r="O59" s="109"/>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c r="BV59" s="110"/>
      <c r="BW59" s="110"/>
      <c r="BX59" s="110"/>
      <c r="BY59" s="110"/>
      <c r="BZ59" s="110"/>
      <c r="CA59" s="110"/>
      <c r="CB59" s="110"/>
      <c r="CC59" s="110"/>
      <c r="CD59" s="110"/>
      <c r="CE59" s="110"/>
      <c r="CF59" s="110"/>
      <c r="CG59" s="110"/>
      <c r="CH59" s="110"/>
      <c r="CI59" s="110"/>
      <c r="CJ59" s="110"/>
      <c r="CK59" s="110"/>
      <c r="CL59" s="110"/>
      <c r="CM59" s="110"/>
      <c r="CN59" s="110"/>
      <c r="CO59" s="110"/>
      <c r="CP59" s="110"/>
      <c r="CQ59" s="110"/>
      <c r="CR59" s="110"/>
      <c r="CS59" s="110"/>
      <c r="CT59" s="110"/>
      <c r="CU59" s="110"/>
      <c r="CV59" s="110"/>
      <c r="CW59" s="110"/>
      <c r="CX59" s="110"/>
      <c r="CY59" s="110"/>
      <c r="CZ59" s="110"/>
      <c r="DA59" s="110"/>
      <c r="DB59" s="110"/>
    </row>
    <row r="60" spans="1:106">
      <c r="A60" s="109"/>
      <c r="B60" s="109"/>
      <c r="C60" s="109"/>
      <c r="D60" s="109"/>
      <c r="E60" s="109"/>
      <c r="F60" s="109"/>
      <c r="G60" s="109"/>
      <c r="H60" s="109"/>
      <c r="I60" s="109"/>
      <c r="J60" s="109"/>
      <c r="K60" s="109"/>
      <c r="L60" s="109"/>
      <c r="M60" s="109"/>
      <c r="N60" s="109"/>
      <c r="O60" s="109"/>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c r="BV60" s="110"/>
      <c r="BW60" s="110"/>
      <c r="BX60" s="110"/>
      <c r="BY60" s="110"/>
      <c r="BZ60" s="110"/>
      <c r="CA60" s="110"/>
      <c r="CB60" s="110"/>
      <c r="CC60" s="110"/>
      <c r="CD60" s="110"/>
      <c r="CE60" s="110"/>
      <c r="CF60" s="110"/>
      <c r="CG60" s="110"/>
      <c r="CH60" s="110"/>
      <c r="CI60" s="110"/>
      <c r="CJ60" s="110"/>
      <c r="CK60" s="110"/>
      <c r="CL60" s="110"/>
      <c r="CM60" s="110"/>
      <c r="CN60" s="110"/>
      <c r="CO60" s="110"/>
      <c r="CP60" s="110"/>
      <c r="CQ60" s="110"/>
      <c r="CR60" s="110"/>
      <c r="CS60" s="110"/>
      <c r="CT60" s="110"/>
      <c r="CU60" s="110"/>
      <c r="CV60" s="110"/>
      <c r="CW60" s="110"/>
      <c r="CX60" s="110"/>
      <c r="CY60" s="110"/>
      <c r="CZ60" s="110"/>
      <c r="DA60" s="110"/>
      <c r="DB60" s="110"/>
    </row>
    <row r="61" spans="1:106">
      <c r="A61" s="109"/>
      <c r="B61" s="109"/>
      <c r="C61" s="109"/>
      <c r="D61" s="109"/>
      <c r="E61" s="109"/>
      <c r="F61" s="109"/>
      <c r="G61" s="109"/>
      <c r="H61" s="109"/>
      <c r="I61" s="109"/>
      <c r="J61" s="109"/>
      <c r="K61" s="109"/>
      <c r="L61" s="109"/>
      <c r="M61" s="109"/>
      <c r="N61" s="109"/>
      <c r="O61" s="109"/>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c r="BV61" s="110"/>
      <c r="BW61" s="110"/>
      <c r="BX61" s="110"/>
      <c r="BY61" s="110"/>
      <c r="BZ61" s="110"/>
      <c r="CA61" s="110"/>
      <c r="CB61" s="110"/>
      <c r="CC61" s="110"/>
      <c r="CD61" s="110"/>
      <c r="CE61" s="110"/>
      <c r="CF61" s="110"/>
      <c r="CG61" s="110"/>
      <c r="CH61" s="110"/>
      <c r="CI61" s="110"/>
      <c r="CJ61" s="110"/>
      <c r="CK61" s="110"/>
      <c r="CL61" s="110"/>
      <c r="CM61" s="110"/>
      <c r="CN61" s="110"/>
      <c r="CO61" s="110"/>
      <c r="CP61" s="110"/>
      <c r="CQ61" s="110"/>
      <c r="CR61" s="110"/>
      <c r="CS61" s="110"/>
      <c r="CT61" s="110"/>
      <c r="CU61" s="110"/>
      <c r="CV61" s="110"/>
      <c r="CW61" s="110"/>
      <c r="CX61" s="110"/>
      <c r="CY61" s="110"/>
      <c r="CZ61" s="110"/>
      <c r="DA61" s="110"/>
      <c r="DB61" s="110"/>
    </row>
    <row r="62" spans="1:106">
      <c r="A62" s="109"/>
      <c r="B62" s="109"/>
      <c r="C62" s="109"/>
      <c r="D62" s="109"/>
      <c r="E62" s="109"/>
      <c r="F62" s="109"/>
      <c r="G62" s="109"/>
      <c r="H62" s="109"/>
      <c r="I62" s="109"/>
      <c r="J62" s="109"/>
      <c r="K62" s="109"/>
      <c r="L62" s="109"/>
      <c r="M62" s="109"/>
      <c r="N62" s="109"/>
      <c r="O62" s="109"/>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c r="BV62" s="110"/>
      <c r="BW62" s="110"/>
      <c r="BX62" s="110"/>
      <c r="BY62" s="110"/>
      <c r="BZ62" s="110"/>
      <c r="CA62" s="110"/>
      <c r="CB62" s="110"/>
      <c r="CC62" s="110"/>
      <c r="CD62" s="110"/>
      <c r="CE62" s="110"/>
      <c r="CF62" s="110"/>
      <c r="CG62" s="110"/>
      <c r="CH62" s="110"/>
      <c r="CI62" s="110"/>
      <c r="CJ62" s="110"/>
      <c r="CK62" s="110"/>
      <c r="CL62" s="110"/>
      <c r="CM62" s="110"/>
      <c r="CN62" s="110"/>
      <c r="CO62" s="110"/>
      <c r="CP62" s="110"/>
      <c r="CQ62" s="110"/>
      <c r="CR62" s="110"/>
      <c r="CS62" s="110"/>
      <c r="CT62" s="110"/>
      <c r="CU62" s="110"/>
      <c r="CV62" s="110"/>
      <c r="CW62" s="110"/>
      <c r="CX62" s="110"/>
      <c r="CY62" s="110"/>
      <c r="CZ62" s="110"/>
      <c r="DA62" s="110"/>
      <c r="DB62" s="110"/>
    </row>
    <row r="63" spans="1:106">
      <c r="A63" s="109"/>
      <c r="B63" s="109"/>
      <c r="C63" s="109"/>
      <c r="D63" s="109"/>
      <c r="E63" s="109"/>
      <c r="F63" s="109"/>
      <c r="G63" s="109"/>
      <c r="H63" s="109"/>
      <c r="I63" s="109"/>
      <c r="J63" s="109"/>
      <c r="K63" s="109"/>
      <c r="L63" s="109"/>
      <c r="M63" s="109"/>
      <c r="N63" s="109"/>
      <c r="O63" s="109"/>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c r="BV63" s="110"/>
      <c r="BW63" s="110"/>
      <c r="BX63" s="110"/>
      <c r="BY63" s="110"/>
      <c r="BZ63" s="110"/>
      <c r="CA63" s="110"/>
      <c r="CB63" s="110"/>
      <c r="CC63" s="110"/>
      <c r="CD63" s="110"/>
      <c r="CE63" s="110"/>
      <c r="CF63" s="110"/>
      <c r="CG63" s="110"/>
      <c r="CH63" s="110"/>
      <c r="CI63" s="110"/>
      <c r="CJ63" s="110"/>
      <c r="CK63" s="110"/>
      <c r="CL63" s="110"/>
      <c r="CM63" s="110"/>
      <c r="CN63" s="110"/>
      <c r="CO63" s="110"/>
      <c r="CP63" s="110"/>
      <c r="CQ63" s="110"/>
      <c r="CR63" s="110"/>
      <c r="CS63" s="110"/>
      <c r="CT63" s="110"/>
      <c r="CU63" s="110"/>
      <c r="CV63" s="110"/>
      <c r="CW63" s="110"/>
      <c r="CX63" s="110"/>
      <c r="CY63" s="110"/>
      <c r="CZ63" s="110"/>
      <c r="DA63" s="110"/>
      <c r="DB63" s="110"/>
    </row>
    <row r="64" spans="1:106">
      <c r="A64" s="109"/>
      <c r="B64" s="109"/>
      <c r="C64" s="109"/>
      <c r="D64" s="109"/>
      <c r="E64" s="109"/>
      <c r="F64" s="109"/>
      <c r="G64" s="109"/>
      <c r="H64" s="109"/>
      <c r="I64" s="109"/>
      <c r="J64" s="109"/>
      <c r="K64" s="109"/>
      <c r="L64" s="109"/>
      <c r="M64" s="109"/>
      <c r="N64" s="109"/>
      <c r="O64" s="109"/>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10"/>
      <c r="BC64" s="110"/>
      <c r="BD64" s="110"/>
      <c r="BE64" s="110"/>
      <c r="BF64" s="110"/>
      <c r="BG64" s="110"/>
      <c r="BH64" s="110"/>
      <c r="BI64" s="110"/>
      <c r="BJ64" s="110"/>
      <c r="BK64" s="110"/>
      <c r="BL64" s="110"/>
      <c r="BM64" s="110"/>
      <c r="BN64" s="110"/>
      <c r="BO64" s="110"/>
      <c r="BP64" s="110"/>
      <c r="BQ64" s="110"/>
      <c r="BR64" s="110"/>
      <c r="BS64" s="110"/>
      <c r="BT64" s="110"/>
      <c r="BU64" s="110"/>
      <c r="BV64" s="110"/>
      <c r="BW64" s="110"/>
      <c r="BX64" s="110"/>
      <c r="BY64" s="110"/>
      <c r="BZ64" s="110"/>
      <c r="CA64" s="110"/>
      <c r="CB64" s="110"/>
      <c r="CC64" s="110"/>
      <c r="CD64" s="110"/>
      <c r="CE64" s="110"/>
      <c r="CF64" s="110"/>
      <c r="CG64" s="110"/>
      <c r="CH64" s="110"/>
      <c r="CI64" s="110"/>
      <c r="CJ64" s="110"/>
      <c r="CK64" s="110"/>
      <c r="CL64" s="110"/>
      <c r="CM64" s="110"/>
      <c r="CN64" s="110"/>
      <c r="CO64" s="110"/>
      <c r="CP64" s="110"/>
      <c r="CQ64" s="110"/>
      <c r="CR64" s="110"/>
      <c r="CS64" s="110"/>
      <c r="CT64" s="110"/>
      <c r="CU64" s="110"/>
      <c r="CV64" s="110"/>
      <c r="CW64" s="110"/>
      <c r="CX64" s="110"/>
      <c r="CY64" s="110"/>
      <c r="CZ64" s="110"/>
      <c r="DA64" s="110"/>
      <c r="DB64" s="110"/>
    </row>
    <row r="65" spans="1:106">
      <c r="A65" s="109"/>
      <c r="B65" s="109"/>
      <c r="C65" s="109"/>
      <c r="D65" s="109"/>
      <c r="E65" s="109"/>
      <c r="F65" s="109"/>
      <c r="G65" s="109"/>
      <c r="H65" s="109"/>
      <c r="I65" s="109"/>
      <c r="J65" s="109"/>
      <c r="K65" s="109"/>
      <c r="L65" s="109"/>
      <c r="M65" s="109"/>
      <c r="N65" s="109"/>
      <c r="O65" s="109"/>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10"/>
      <c r="BC65" s="110"/>
      <c r="BD65" s="110"/>
      <c r="BE65" s="110"/>
      <c r="BF65" s="110"/>
      <c r="BG65" s="110"/>
      <c r="BH65" s="110"/>
      <c r="BI65" s="110"/>
      <c r="BJ65" s="110"/>
      <c r="BK65" s="110"/>
      <c r="BL65" s="110"/>
      <c r="BM65" s="110"/>
      <c r="BN65" s="110"/>
      <c r="BO65" s="110"/>
      <c r="BP65" s="110"/>
      <c r="BQ65" s="110"/>
      <c r="BR65" s="110"/>
      <c r="BS65" s="110"/>
      <c r="BT65" s="110"/>
      <c r="BU65" s="110"/>
      <c r="BV65" s="110"/>
      <c r="BW65" s="110"/>
      <c r="BX65" s="110"/>
      <c r="BY65" s="110"/>
      <c r="BZ65" s="110"/>
      <c r="CA65" s="110"/>
      <c r="CB65" s="110"/>
      <c r="CC65" s="110"/>
      <c r="CD65" s="110"/>
      <c r="CE65" s="110"/>
      <c r="CF65" s="110"/>
      <c r="CG65" s="110"/>
      <c r="CH65" s="110"/>
      <c r="CI65" s="110"/>
      <c r="CJ65" s="110"/>
      <c r="CK65" s="110"/>
      <c r="CL65" s="110"/>
      <c r="CM65" s="110"/>
      <c r="CN65" s="110"/>
      <c r="CO65" s="110"/>
      <c r="CP65" s="110"/>
      <c r="CQ65" s="110"/>
      <c r="CR65" s="110"/>
      <c r="CS65" s="110"/>
      <c r="CT65" s="110"/>
      <c r="CU65" s="110"/>
      <c r="CV65" s="110"/>
      <c r="CW65" s="110"/>
      <c r="CX65" s="110"/>
      <c r="CY65" s="110"/>
      <c r="CZ65" s="110"/>
      <c r="DA65" s="110"/>
      <c r="DB65" s="110"/>
    </row>
    <row r="66" spans="1:106">
      <c r="A66" s="109"/>
      <c r="B66" s="109"/>
      <c r="C66" s="109"/>
      <c r="D66" s="109"/>
      <c r="E66" s="109"/>
      <c r="F66" s="109"/>
      <c r="G66" s="109"/>
      <c r="H66" s="109"/>
      <c r="I66" s="109"/>
      <c r="J66" s="109"/>
      <c r="K66" s="109"/>
      <c r="L66" s="109"/>
      <c r="M66" s="109"/>
      <c r="N66" s="109"/>
      <c r="O66" s="109"/>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10"/>
      <c r="BC66" s="110"/>
      <c r="BD66" s="110"/>
      <c r="BE66" s="110"/>
      <c r="BF66" s="110"/>
      <c r="BG66" s="110"/>
      <c r="BH66" s="110"/>
      <c r="BI66" s="110"/>
      <c r="BJ66" s="110"/>
      <c r="BK66" s="110"/>
      <c r="BL66" s="110"/>
      <c r="BM66" s="110"/>
      <c r="BN66" s="110"/>
      <c r="BO66" s="110"/>
      <c r="BP66" s="110"/>
      <c r="BQ66" s="110"/>
      <c r="BR66" s="110"/>
      <c r="BS66" s="110"/>
      <c r="BT66" s="110"/>
      <c r="BU66" s="110"/>
      <c r="BV66" s="110"/>
      <c r="BW66" s="110"/>
      <c r="BX66" s="110"/>
      <c r="BY66" s="110"/>
      <c r="BZ66" s="110"/>
      <c r="CA66" s="110"/>
      <c r="CB66" s="110"/>
      <c r="CC66" s="110"/>
      <c r="CD66" s="110"/>
      <c r="CE66" s="110"/>
      <c r="CF66" s="110"/>
      <c r="CG66" s="110"/>
      <c r="CH66" s="110"/>
      <c r="CI66" s="110"/>
      <c r="CJ66" s="110"/>
      <c r="CK66" s="110"/>
      <c r="CL66" s="110"/>
      <c r="CM66" s="110"/>
      <c r="CN66" s="110"/>
      <c r="CO66" s="110"/>
      <c r="CP66" s="110"/>
      <c r="CQ66" s="110"/>
      <c r="CR66" s="110"/>
      <c r="CS66" s="110"/>
      <c r="CT66" s="110"/>
      <c r="CU66" s="110"/>
      <c r="CV66" s="110"/>
      <c r="CW66" s="110"/>
      <c r="CX66" s="110"/>
      <c r="CY66" s="110"/>
      <c r="CZ66" s="110"/>
      <c r="DA66" s="110"/>
      <c r="DB66" s="110"/>
    </row>
    <row r="67" spans="1:106">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0"/>
      <c r="AR67" s="110"/>
      <c r="AS67" s="110"/>
      <c r="AT67" s="110"/>
      <c r="AU67" s="110"/>
      <c r="AV67" s="110"/>
      <c r="AW67" s="110"/>
      <c r="AX67" s="110"/>
      <c r="AY67" s="110"/>
      <c r="AZ67" s="110"/>
      <c r="BA67" s="110"/>
      <c r="BB67" s="110"/>
      <c r="BC67" s="110"/>
      <c r="BD67" s="110"/>
      <c r="BE67" s="110"/>
      <c r="BF67" s="110"/>
      <c r="BG67" s="110"/>
      <c r="BH67" s="110"/>
      <c r="BI67" s="110"/>
      <c r="BJ67" s="110"/>
      <c r="BK67" s="110"/>
      <c r="BL67" s="110"/>
      <c r="BM67" s="110"/>
      <c r="BN67" s="110"/>
      <c r="BO67" s="110"/>
      <c r="BP67" s="110"/>
      <c r="BQ67" s="110"/>
      <c r="BR67" s="110"/>
      <c r="BS67" s="110"/>
      <c r="BT67" s="110"/>
      <c r="BU67" s="110"/>
      <c r="BV67" s="110"/>
      <c r="BW67" s="110"/>
      <c r="BX67" s="110"/>
      <c r="BY67" s="110"/>
      <c r="BZ67" s="110"/>
      <c r="CA67" s="110"/>
      <c r="CB67" s="110"/>
      <c r="CC67" s="110"/>
      <c r="CD67" s="110"/>
      <c r="CE67" s="110"/>
      <c r="CF67" s="110"/>
      <c r="CG67" s="110"/>
      <c r="CH67" s="110"/>
      <c r="CI67" s="110"/>
      <c r="CJ67" s="110"/>
      <c r="CK67" s="110"/>
      <c r="CL67" s="110"/>
      <c r="CM67" s="110"/>
      <c r="CN67" s="110"/>
      <c r="CO67" s="110"/>
      <c r="CP67" s="110"/>
      <c r="CQ67" s="110"/>
      <c r="CR67" s="110"/>
      <c r="CS67" s="110"/>
      <c r="CT67" s="110"/>
      <c r="CU67" s="110"/>
      <c r="CV67" s="110"/>
      <c r="CW67" s="110"/>
      <c r="CX67" s="110"/>
      <c r="CY67" s="110"/>
      <c r="CZ67" s="110"/>
      <c r="DA67" s="110"/>
      <c r="DB67" s="110"/>
    </row>
    <row r="68" spans="1:106">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10"/>
      <c r="BS68" s="110"/>
      <c r="BT68" s="110"/>
      <c r="BU68" s="110"/>
      <c r="BV68" s="110"/>
      <c r="BW68" s="110"/>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0"/>
      <c r="CW68" s="110"/>
      <c r="CX68" s="110"/>
      <c r="CY68" s="110"/>
      <c r="CZ68" s="110"/>
      <c r="DA68" s="110"/>
      <c r="DB68" s="110"/>
    </row>
    <row r="69" spans="1:106">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0"/>
      <c r="AR69" s="110"/>
      <c r="AS69" s="110"/>
      <c r="AT69" s="110"/>
      <c r="AU69" s="110"/>
      <c r="AV69" s="110"/>
      <c r="AW69" s="110"/>
      <c r="AX69" s="110"/>
      <c r="AY69" s="110"/>
      <c r="AZ69" s="110"/>
      <c r="BA69" s="110"/>
      <c r="BB69" s="110"/>
      <c r="BC69" s="110"/>
      <c r="BD69" s="110"/>
      <c r="BE69" s="110"/>
      <c r="BF69" s="110"/>
      <c r="BG69" s="110"/>
      <c r="BH69" s="110"/>
      <c r="BI69" s="110"/>
      <c r="BJ69" s="110"/>
      <c r="BK69" s="110"/>
      <c r="BL69" s="110"/>
      <c r="BM69" s="110"/>
      <c r="BN69" s="110"/>
      <c r="BO69" s="110"/>
      <c r="BP69" s="110"/>
      <c r="BQ69" s="110"/>
      <c r="BR69" s="110"/>
      <c r="BS69" s="110"/>
      <c r="BT69" s="110"/>
      <c r="BU69" s="110"/>
      <c r="BV69" s="110"/>
      <c r="BW69" s="110"/>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0"/>
      <c r="CW69" s="110"/>
      <c r="CX69" s="110"/>
      <c r="CY69" s="110"/>
      <c r="CZ69" s="110"/>
      <c r="DA69" s="110"/>
      <c r="DB69" s="110"/>
    </row>
    <row r="70" spans="1:106">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10"/>
      <c r="BI70" s="110"/>
      <c r="BJ70" s="110"/>
      <c r="BK70" s="110"/>
      <c r="BL70" s="110"/>
      <c r="BM70" s="110"/>
      <c r="BN70" s="110"/>
      <c r="BO70" s="110"/>
      <c r="BP70" s="110"/>
      <c r="BQ70" s="110"/>
      <c r="BR70" s="110"/>
      <c r="BS70" s="110"/>
      <c r="BT70" s="110"/>
      <c r="BU70" s="110"/>
      <c r="BV70" s="110"/>
      <c r="BW70" s="110"/>
      <c r="BX70" s="110"/>
      <c r="BY70" s="110"/>
      <c r="BZ70" s="110"/>
      <c r="CA70" s="110"/>
      <c r="CB70" s="110"/>
      <c r="CC70" s="110"/>
      <c r="CD70" s="110"/>
      <c r="CE70" s="110"/>
      <c r="CF70" s="110"/>
      <c r="CG70" s="110"/>
      <c r="CH70" s="110"/>
      <c r="CI70" s="110"/>
      <c r="CJ70" s="110"/>
      <c r="CK70" s="110"/>
      <c r="CL70" s="110"/>
      <c r="CM70" s="110"/>
      <c r="CN70" s="110"/>
      <c r="CO70" s="110"/>
      <c r="CP70" s="110"/>
      <c r="CQ70" s="110"/>
      <c r="CR70" s="110"/>
      <c r="CS70" s="110"/>
      <c r="CT70" s="110"/>
      <c r="CU70" s="110"/>
      <c r="CV70" s="110"/>
      <c r="CW70" s="110"/>
      <c r="CX70" s="110"/>
      <c r="CY70" s="110"/>
      <c r="CZ70" s="110"/>
      <c r="DA70" s="110"/>
      <c r="DB70" s="110"/>
    </row>
    <row r="71" spans="1:106">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110"/>
      <c r="BB71" s="110"/>
      <c r="BC71" s="110"/>
      <c r="BD71" s="110"/>
      <c r="BE71" s="110"/>
      <c r="BF71" s="110"/>
      <c r="BG71" s="110"/>
      <c r="BH71" s="110"/>
      <c r="BI71" s="110"/>
      <c r="BJ71" s="110"/>
      <c r="BK71" s="110"/>
      <c r="BL71" s="110"/>
      <c r="BM71" s="110"/>
      <c r="BN71" s="110"/>
      <c r="BO71" s="110"/>
      <c r="BP71" s="110"/>
      <c r="BQ71" s="110"/>
      <c r="BR71" s="110"/>
      <c r="BS71" s="110"/>
      <c r="BT71" s="110"/>
      <c r="BU71" s="110"/>
      <c r="BV71" s="110"/>
      <c r="BW71" s="110"/>
      <c r="BX71" s="110"/>
      <c r="BY71" s="110"/>
      <c r="BZ71" s="110"/>
      <c r="CA71" s="110"/>
      <c r="CB71" s="110"/>
      <c r="CC71" s="110"/>
      <c r="CD71" s="110"/>
      <c r="CE71" s="110"/>
      <c r="CF71" s="110"/>
      <c r="CG71" s="110"/>
      <c r="CH71" s="110"/>
      <c r="CI71" s="110"/>
      <c r="CJ71" s="110"/>
      <c r="CK71" s="110"/>
      <c r="CL71" s="110"/>
      <c r="CM71" s="110"/>
      <c r="CN71" s="110"/>
      <c r="CO71" s="110"/>
      <c r="CP71" s="110"/>
      <c r="CQ71" s="110"/>
      <c r="CR71" s="110"/>
      <c r="CS71" s="110"/>
      <c r="CT71" s="110"/>
      <c r="CU71" s="110"/>
      <c r="CV71" s="110"/>
      <c r="CW71" s="110"/>
      <c r="CX71" s="110"/>
      <c r="CY71" s="110"/>
      <c r="CZ71" s="110"/>
      <c r="DA71" s="110"/>
      <c r="DB71" s="110"/>
    </row>
    <row r="72" spans="1:106">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110"/>
      <c r="BB72" s="110"/>
      <c r="BC72" s="110"/>
      <c r="BD72" s="110"/>
      <c r="BE72" s="110"/>
      <c r="BF72" s="110"/>
      <c r="BG72" s="110"/>
      <c r="BH72" s="110"/>
      <c r="BI72" s="110"/>
      <c r="BJ72" s="110"/>
      <c r="BK72" s="110"/>
      <c r="BL72" s="110"/>
      <c r="BM72" s="110"/>
      <c r="BN72" s="110"/>
      <c r="BO72" s="110"/>
      <c r="BP72" s="110"/>
      <c r="BQ72" s="110"/>
      <c r="BR72" s="110"/>
      <c r="BS72" s="110"/>
      <c r="BT72" s="110"/>
      <c r="BU72" s="110"/>
      <c r="BV72" s="110"/>
      <c r="BW72" s="110"/>
      <c r="BX72" s="110"/>
      <c r="BY72" s="110"/>
      <c r="BZ72" s="110"/>
      <c r="CA72" s="110"/>
      <c r="CB72" s="110"/>
      <c r="CC72" s="110"/>
      <c r="CD72" s="110"/>
      <c r="CE72" s="110"/>
      <c r="CF72" s="110"/>
      <c r="CG72" s="110"/>
      <c r="CH72" s="110"/>
      <c r="CI72" s="110"/>
      <c r="CJ72" s="110"/>
      <c r="CK72" s="110"/>
      <c r="CL72" s="110"/>
      <c r="CM72" s="110"/>
      <c r="CN72" s="110"/>
      <c r="CO72" s="110"/>
      <c r="CP72" s="110"/>
      <c r="CQ72" s="110"/>
      <c r="CR72" s="110"/>
      <c r="CS72" s="110"/>
      <c r="CT72" s="110"/>
      <c r="CU72" s="110"/>
      <c r="CV72" s="110"/>
      <c r="CW72" s="110"/>
      <c r="CX72" s="110"/>
      <c r="CY72" s="110"/>
      <c r="CZ72" s="110"/>
      <c r="DA72" s="110"/>
      <c r="DB72" s="110"/>
    </row>
    <row r="73" spans="1:106">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10"/>
      <c r="BS73" s="110"/>
      <c r="BT73" s="110"/>
      <c r="BU73" s="110"/>
      <c r="BV73" s="110"/>
      <c r="BW73" s="110"/>
      <c r="BX73" s="110"/>
      <c r="BY73" s="110"/>
      <c r="BZ73" s="110"/>
      <c r="CA73" s="110"/>
      <c r="CB73" s="110"/>
      <c r="CC73" s="110"/>
      <c r="CD73" s="110"/>
      <c r="CE73" s="110"/>
      <c r="CF73" s="110"/>
      <c r="CG73" s="110"/>
      <c r="CH73" s="110"/>
      <c r="CI73" s="110"/>
      <c r="CJ73" s="110"/>
      <c r="CK73" s="110"/>
      <c r="CL73" s="110"/>
      <c r="CM73" s="110"/>
      <c r="CN73" s="110"/>
      <c r="CO73" s="110"/>
      <c r="CP73" s="110"/>
      <c r="CQ73" s="110"/>
      <c r="CR73" s="110"/>
      <c r="CS73" s="110"/>
      <c r="CT73" s="110"/>
      <c r="CU73" s="110"/>
      <c r="CV73" s="110"/>
      <c r="CW73" s="110"/>
      <c r="CX73" s="110"/>
      <c r="CY73" s="110"/>
      <c r="CZ73" s="110"/>
      <c r="DA73" s="110"/>
      <c r="DB73" s="110"/>
    </row>
    <row r="74" spans="1:106">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0"/>
      <c r="AQ74" s="110"/>
      <c r="AR74" s="110"/>
      <c r="AS74" s="110"/>
      <c r="AT74" s="110"/>
      <c r="AU74" s="110"/>
      <c r="AV74" s="110"/>
      <c r="AW74" s="110"/>
      <c r="AX74" s="110"/>
      <c r="AY74" s="110"/>
      <c r="AZ74" s="110"/>
      <c r="BA74" s="110"/>
      <c r="BB74" s="110"/>
      <c r="BC74" s="110"/>
      <c r="BD74" s="110"/>
      <c r="BE74" s="110"/>
      <c r="BF74" s="110"/>
      <c r="BG74" s="110"/>
      <c r="BH74" s="110"/>
      <c r="BI74" s="110"/>
      <c r="BJ74" s="110"/>
      <c r="BK74" s="110"/>
      <c r="BL74" s="110"/>
      <c r="BM74" s="110"/>
      <c r="BN74" s="110"/>
      <c r="BO74" s="110"/>
      <c r="BP74" s="110"/>
      <c r="BQ74" s="110"/>
      <c r="BR74" s="110"/>
      <c r="BS74" s="110"/>
      <c r="BT74" s="110"/>
      <c r="BU74" s="110"/>
      <c r="BV74" s="110"/>
      <c r="BW74" s="110"/>
      <c r="BX74" s="110"/>
      <c r="BY74" s="110"/>
      <c r="BZ74" s="110"/>
      <c r="CA74" s="110"/>
      <c r="CB74" s="110"/>
      <c r="CC74" s="110"/>
      <c r="CD74" s="110"/>
      <c r="CE74" s="110"/>
      <c r="CF74" s="110"/>
      <c r="CG74" s="110"/>
      <c r="CH74" s="110"/>
      <c r="CI74" s="110"/>
      <c r="CJ74" s="110"/>
      <c r="CK74" s="110"/>
      <c r="CL74" s="110"/>
      <c r="CM74" s="110"/>
      <c r="CN74" s="110"/>
      <c r="CO74" s="110"/>
      <c r="CP74" s="110"/>
      <c r="CQ74" s="110"/>
      <c r="CR74" s="110"/>
      <c r="CS74" s="110"/>
      <c r="CT74" s="110"/>
      <c r="CU74" s="110"/>
      <c r="CV74" s="110"/>
      <c r="CW74" s="110"/>
      <c r="CX74" s="110"/>
      <c r="CY74" s="110"/>
      <c r="CZ74" s="110"/>
      <c r="DA74" s="110"/>
      <c r="DB74" s="110"/>
    </row>
    <row r="75" spans="1:106">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0"/>
      <c r="BI75" s="110"/>
      <c r="BJ75" s="110"/>
      <c r="BK75" s="110"/>
      <c r="BL75" s="110"/>
      <c r="BM75" s="110"/>
      <c r="BN75" s="110"/>
      <c r="BO75" s="110"/>
      <c r="BP75" s="110"/>
      <c r="BQ75" s="110"/>
      <c r="BR75" s="110"/>
      <c r="BS75" s="110"/>
      <c r="BT75" s="110"/>
      <c r="BU75" s="110"/>
      <c r="BV75" s="110"/>
      <c r="BW75" s="110"/>
      <c r="BX75" s="110"/>
      <c r="BY75" s="110"/>
      <c r="BZ75" s="110"/>
      <c r="CA75" s="110"/>
      <c r="CB75" s="110"/>
      <c r="CC75" s="110"/>
      <c r="CD75" s="110"/>
      <c r="CE75" s="110"/>
      <c r="CF75" s="110"/>
      <c r="CG75" s="110"/>
      <c r="CH75" s="110"/>
      <c r="CI75" s="110"/>
      <c r="CJ75" s="110"/>
      <c r="CK75" s="110"/>
      <c r="CL75" s="110"/>
      <c r="CM75" s="110"/>
      <c r="CN75" s="110"/>
      <c r="CO75" s="110"/>
      <c r="CP75" s="110"/>
      <c r="CQ75" s="110"/>
      <c r="CR75" s="110"/>
      <c r="CS75" s="110"/>
      <c r="CT75" s="110"/>
      <c r="CU75" s="110"/>
      <c r="CV75" s="110"/>
      <c r="CW75" s="110"/>
      <c r="CX75" s="110"/>
      <c r="CY75" s="110"/>
      <c r="CZ75" s="110"/>
      <c r="DA75" s="110"/>
      <c r="DB75" s="110"/>
    </row>
    <row r="76" spans="1:106">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0"/>
      <c r="AM76" s="110"/>
      <c r="AN76" s="110"/>
      <c r="AO76" s="110"/>
      <c r="AP76" s="110"/>
      <c r="AQ76" s="110"/>
      <c r="AR76" s="110"/>
      <c r="AS76" s="110"/>
      <c r="AT76" s="110"/>
      <c r="AU76" s="110"/>
      <c r="AV76" s="110"/>
      <c r="AW76" s="110"/>
      <c r="AX76" s="110"/>
      <c r="AY76" s="110"/>
      <c r="AZ76" s="110"/>
      <c r="BA76" s="110"/>
      <c r="BB76" s="110"/>
      <c r="BC76" s="110"/>
      <c r="BD76" s="110"/>
      <c r="BE76" s="110"/>
      <c r="BF76" s="110"/>
      <c r="BG76" s="110"/>
      <c r="BH76" s="110"/>
      <c r="BI76" s="110"/>
      <c r="BJ76" s="110"/>
      <c r="BK76" s="110"/>
      <c r="BL76" s="110"/>
      <c r="BM76" s="110"/>
      <c r="BN76" s="110"/>
      <c r="BO76" s="110"/>
      <c r="BP76" s="110"/>
      <c r="BQ76" s="110"/>
      <c r="BR76" s="110"/>
      <c r="BS76" s="110"/>
      <c r="BT76" s="110"/>
      <c r="BU76" s="110"/>
      <c r="BV76" s="110"/>
      <c r="BW76" s="110"/>
      <c r="BX76" s="110"/>
      <c r="BY76" s="110"/>
      <c r="BZ76" s="110"/>
      <c r="CA76" s="110"/>
      <c r="CB76" s="110"/>
      <c r="CC76" s="110"/>
      <c r="CD76" s="110"/>
      <c r="CE76" s="110"/>
      <c r="CF76" s="110"/>
      <c r="CG76" s="110"/>
      <c r="CH76" s="110"/>
      <c r="CI76" s="110"/>
      <c r="CJ76" s="110"/>
      <c r="CK76" s="110"/>
      <c r="CL76" s="110"/>
      <c r="CM76" s="110"/>
      <c r="CN76" s="110"/>
      <c r="CO76" s="110"/>
      <c r="CP76" s="110"/>
      <c r="CQ76" s="110"/>
      <c r="CR76" s="110"/>
      <c r="CS76" s="110"/>
      <c r="CT76" s="110"/>
      <c r="CU76" s="110"/>
      <c r="CV76" s="110"/>
      <c r="CW76" s="110"/>
      <c r="CX76" s="110"/>
      <c r="CY76" s="110"/>
      <c r="CZ76" s="110"/>
      <c r="DA76" s="110"/>
      <c r="DB76" s="110"/>
    </row>
    <row r="77" spans="1:106">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10"/>
      <c r="BS77" s="110"/>
      <c r="BT77" s="110"/>
      <c r="BU77" s="110"/>
      <c r="BV77" s="110"/>
      <c r="BW77" s="110"/>
      <c r="BX77" s="110"/>
      <c r="BY77" s="110"/>
      <c r="BZ77" s="110"/>
      <c r="CA77" s="110"/>
      <c r="CB77" s="110"/>
      <c r="CC77" s="110"/>
      <c r="CD77" s="110"/>
      <c r="CE77" s="110"/>
      <c r="CF77" s="110"/>
      <c r="CG77" s="110"/>
      <c r="CH77" s="110"/>
      <c r="CI77" s="110"/>
      <c r="CJ77" s="110"/>
      <c r="CK77" s="110"/>
      <c r="CL77" s="110"/>
      <c r="CM77" s="110"/>
      <c r="CN77" s="110"/>
      <c r="CO77" s="110"/>
      <c r="CP77" s="110"/>
      <c r="CQ77" s="110"/>
      <c r="CR77" s="110"/>
      <c r="CS77" s="110"/>
      <c r="CT77" s="110"/>
      <c r="CU77" s="110"/>
      <c r="CV77" s="110"/>
      <c r="CW77" s="110"/>
      <c r="CX77" s="110"/>
      <c r="CY77" s="110"/>
      <c r="CZ77" s="110"/>
      <c r="DA77" s="110"/>
      <c r="DB77" s="110"/>
    </row>
    <row r="78" spans="1:106">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c r="AT78" s="110"/>
      <c r="AU78" s="110"/>
      <c r="AV78" s="110"/>
      <c r="AW78" s="110"/>
      <c r="AX78" s="110"/>
      <c r="AY78" s="110"/>
      <c r="AZ78" s="110"/>
      <c r="BA78" s="110"/>
      <c r="BB78" s="110"/>
      <c r="BC78" s="110"/>
      <c r="BD78" s="110"/>
      <c r="BE78" s="110"/>
      <c r="BF78" s="110"/>
      <c r="BG78" s="110"/>
      <c r="BH78" s="110"/>
      <c r="BI78" s="110"/>
      <c r="BJ78" s="110"/>
      <c r="BK78" s="110"/>
      <c r="BL78" s="110"/>
      <c r="BM78" s="110"/>
      <c r="BN78" s="110"/>
      <c r="BO78" s="110"/>
      <c r="BP78" s="110"/>
      <c r="BQ78" s="110"/>
      <c r="BR78" s="110"/>
      <c r="BS78" s="110"/>
      <c r="BT78" s="110"/>
      <c r="BU78" s="110"/>
      <c r="BV78" s="110"/>
      <c r="BW78" s="110"/>
      <c r="BX78" s="110"/>
      <c r="BY78" s="110"/>
      <c r="BZ78" s="110"/>
      <c r="CA78" s="110"/>
      <c r="CB78" s="110"/>
      <c r="CC78" s="110"/>
      <c r="CD78" s="110"/>
      <c r="CE78" s="110"/>
      <c r="CF78" s="110"/>
      <c r="CG78" s="110"/>
      <c r="CH78" s="110"/>
      <c r="CI78" s="110"/>
      <c r="CJ78" s="110"/>
      <c r="CK78" s="110"/>
      <c r="CL78" s="110"/>
      <c r="CM78" s="110"/>
      <c r="CN78" s="110"/>
      <c r="CO78" s="110"/>
      <c r="CP78" s="110"/>
      <c r="CQ78" s="110"/>
      <c r="CR78" s="110"/>
      <c r="CS78" s="110"/>
      <c r="CT78" s="110"/>
      <c r="CU78" s="110"/>
      <c r="CV78" s="110"/>
      <c r="CW78" s="110"/>
      <c r="CX78" s="110"/>
      <c r="CY78" s="110"/>
      <c r="CZ78" s="110"/>
      <c r="DA78" s="110"/>
      <c r="DB78" s="110"/>
    </row>
    <row r="100" spans="3:11" ht="15.75">
      <c r="C100" s="134"/>
      <c r="D100" s="134"/>
      <c r="E100" s="135"/>
      <c r="F100" s="135"/>
      <c r="G100" s="650" t="s">
        <v>1028</v>
      </c>
      <c r="H100" s="650"/>
      <c r="I100" s="650"/>
      <c r="J100" s="651"/>
      <c r="K100" s="651"/>
    </row>
    <row r="101" spans="3:11">
      <c r="C101" s="136"/>
      <c r="D101" s="136"/>
      <c r="E101" s="652"/>
      <c r="F101" s="653"/>
      <c r="G101" s="596" t="e">
        <f>G17</f>
        <v>#N/A</v>
      </c>
      <c r="H101" s="597"/>
      <c r="I101" s="597"/>
      <c r="J101" s="598"/>
      <c r="K101" s="598"/>
    </row>
    <row r="102" spans="3:11" ht="13.5" thickBot="1">
      <c r="C102" s="136"/>
      <c r="D102" s="136"/>
      <c r="E102" s="653"/>
      <c r="F102" s="653"/>
      <c r="G102" s="599"/>
      <c r="H102" s="599"/>
      <c r="I102" s="599"/>
      <c r="J102" s="600"/>
      <c r="K102" s="600"/>
    </row>
    <row r="103" spans="3:11" ht="13.5" thickBot="1">
      <c r="C103" s="601" t="str">
        <f>C19</f>
        <v>FY-2022</v>
      </c>
      <c r="D103" s="602"/>
      <c r="E103" s="602"/>
      <c r="F103" s="603"/>
      <c r="G103" s="604" t="str">
        <f>G19</f>
        <v>QTR 4</v>
      </c>
      <c r="H103" s="605"/>
      <c r="I103" s="137" t="str">
        <f>I19</f>
        <v/>
      </c>
      <c r="J103" s="606"/>
      <c r="K103" s="607"/>
    </row>
    <row r="104" spans="3:11">
      <c r="C104" s="602"/>
      <c r="D104" s="602"/>
      <c r="E104" s="602"/>
      <c r="F104" s="603"/>
      <c r="G104" s="608" t="s">
        <v>1030</v>
      </c>
      <c r="H104" s="609"/>
      <c r="I104" s="138" t="s">
        <v>1031</v>
      </c>
      <c r="J104" s="610" t="s">
        <v>1032</v>
      </c>
      <c r="K104" s="611"/>
    </row>
    <row r="105" spans="3:11">
      <c r="C105" s="602"/>
      <c r="D105" s="602"/>
      <c r="E105" s="602"/>
      <c r="F105" s="603"/>
      <c r="G105" s="614" t="str">
        <f>G21</f>
        <v>Reported</v>
      </c>
      <c r="H105" s="615"/>
      <c r="I105" s="139" t="s">
        <v>1034</v>
      </c>
      <c r="J105" s="612"/>
      <c r="K105" s="613"/>
    </row>
    <row r="106" spans="3:11" ht="12.75" customHeight="1">
      <c r="C106" s="637" t="s">
        <v>1035</v>
      </c>
      <c r="D106" s="637"/>
      <c r="E106" s="637"/>
      <c r="F106" s="638"/>
      <c r="G106" s="639">
        <f>G22</f>
        <v>0</v>
      </c>
      <c r="H106" s="640"/>
      <c r="I106" s="643">
        <f>I22</f>
        <v>0</v>
      </c>
      <c r="J106" s="625">
        <f>J22</f>
        <v>0</v>
      </c>
      <c r="K106" s="626"/>
    </row>
    <row r="107" spans="3:11" ht="12.75" customHeight="1">
      <c r="C107" s="637"/>
      <c r="D107" s="637"/>
      <c r="E107" s="637"/>
      <c r="F107" s="638"/>
      <c r="G107" s="647"/>
      <c r="H107" s="648"/>
      <c r="I107" s="649"/>
      <c r="J107" s="627"/>
      <c r="K107" s="628"/>
    </row>
    <row r="108" spans="3:11" ht="12.75" customHeight="1">
      <c r="C108" s="637" t="s">
        <v>1036</v>
      </c>
      <c r="D108" s="637"/>
      <c r="E108" s="637"/>
      <c r="F108" s="638"/>
      <c r="G108" s="639" t="e">
        <f>G24</f>
        <v>#N/A</v>
      </c>
      <c r="H108" s="640"/>
      <c r="I108" s="643" t="e">
        <f>I24</f>
        <v>#N/A</v>
      </c>
      <c r="J108" s="625" t="e">
        <f>J24</f>
        <v>#N/A</v>
      </c>
      <c r="K108" s="626"/>
    </row>
    <row r="109" spans="3:11" ht="12.75" customHeight="1">
      <c r="C109" s="637"/>
      <c r="D109" s="637"/>
      <c r="E109" s="637"/>
      <c r="F109" s="638"/>
      <c r="G109" s="647"/>
      <c r="H109" s="648"/>
      <c r="I109" s="649"/>
      <c r="J109" s="627"/>
      <c r="K109" s="628"/>
    </row>
    <row r="110" spans="3:11" ht="12.75" customHeight="1">
      <c r="C110" s="637" t="s">
        <v>1037</v>
      </c>
      <c r="D110" s="637"/>
      <c r="E110" s="637"/>
      <c r="F110" s="638"/>
      <c r="G110" s="639" t="e">
        <f>G26</f>
        <v>#N/A</v>
      </c>
      <c r="H110" s="640"/>
      <c r="I110" s="643" t="e">
        <f>I26</f>
        <v>#N/A</v>
      </c>
      <c r="J110" s="625" t="e">
        <f>J26</f>
        <v>#N/A</v>
      </c>
      <c r="K110" s="626"/>
    </row>
    <row r="111" spans="3:11" ht="13.5" customHeight="1" thickBot="1">
      <c r="C111" s="637"/>
      <c r="D111" s="637"/>
      <c r="E111" s="637"/>
      <c r="F111" s="638"/>
      <c r="G111" s="641"/>
      <c r="H111" s="642"/>
      <c r="I111" s="644"/>
      <c r="J111" s="635"/>
      <c r="K111" s="636"/>
    </row>
    <row r="112" spans="3:11" ht="12.75" customHeight="1">
      <c r="C112" s="134"/>
      <c r="D112" s="134"/>
      <c r="E112" s="134"/>
      <c r="F112" s="134"/>
      <c r="G112" s="140"/>
      <c r="H112" s="141"/>
      <c r="I112" s="141"/>
      <c r="J112" s="645">
        <f>J28</f>
        <v>0</v>
      </c>
      <c r="K112" s="646"/>
    </row>
    <row r="113" spans="3:11" ht="12.75" customHeight="1">
      <c r="C113" s="134"/>
      <c r="D113" s="134"/>
      <c r="E113" s="134"/>
      <c r="F113" s="134"/>
      <c r="G113" s="142"/>
      <c r="H113" s="143"/>
      <c r="I113" s="143"/>
      <c r="J113" s="620"/>
      <c r="K113" s="621"/>
    </row>
    <row r="114" spans="3:11" ht="12.75" customHeight="1">
      <c r="C114" s="134"/>
      <c r="D114" s="134"/>
      <c r="E114" s="134"/>
      <c r="F114" s="134"/>
      <c r="G114" s="142"/>
      <c r="H114" s="143"/>
      <c r="I114" s="143"/>
      <c r="J114" s="618">
        <f>J30</f>
        <v>0</v>
      </c>
      <c r="K114" s="619"/>
    </row>
    <row r="115" spans="3:11" ht="12.75" customHeight="1">
      <c r="C115" s="134"/>
      <c r="D115" s="134"/>
      <c r="E115" s="134"/>
      <c r="F115" s="134"/>
      <c r="G115" s="142"/>
      <c r="H115" s="143"/>
      <c r="I115" s="143"/>
      <c r="J115" s="620"/>
      <c r="K115" s="621"/>
    </row>
    <row r="116" spans="3:11" ht="12.75" customHeight="1">
      <c r="C116" s="134"/>
      <c r="D116" s="134"/>
      <c r="E116" s="134"/>
      <c r="F116" s="134"/>
      <c r="G116" s="142"/>
      <c r="H116" s="143"/>
      <c r="I116" s="143"/>
      <c r="J116" s="618">
        <f>J32</f>
        <v>0</v>
      </c>
      <c r="K116" s="619"/>
    </row>
    <row r="117" spans="3:11" ht="12.75" customHeight="1">
      <c r="C117" s="134"/>
      <c r="D117" s="134"/>
      <c r="E117" s="134"/>
      <c r="F117" s="134"/>
      <c r="G117" s="142"/>
      <c r="H117" s="143"/>
      <c r="I117" s="143"/>
      <c r="J117" s="620"/>
      <c r="K117" s="621"/>
    </row>
    <row r="118" spans="3:11" ht="12.75" customHeight="1">
      <c r="C118" s="134"/>
      <c r="D118" s="134"/>
      <c r="E118" s="134"/>
      <c r="F118" s="134"/>
      <c r="G118" s="622" t="s">
        <v>1038</v>
      </c>
      <c r="H118" s="623"/>
      <c r="I118" s="624"/>
      <c r="J118" s="625" t="e">
        <f>J34</f>
        <v>#N/A</v>
      </c>
      <c r="K118" s="626"/>
    </row>
    <row r="119" spans="3:11" ht="12.75" customHeight="1">
      <c r="C119" s="134"/>
      <c r="D119" s="134"/>
      <c r="E119" s="134"/>
      <c r="F119" s="134"/>
      <c r="G119" s="622"/>
      <c r="H119" s="623"/>
      <c r="I119" s="624"/>
      <c r="J119" s="627"/>
      <c r="K119" s="628"/>
    </row>
    <row r="120" spans="3:11" ht="12.75" customHeight="1">
      <c r="C120" s="134"/>
      <c r="D120" s="134"/>
      <c r="E120" s="134"/>
      <c r="F120" s="134"/>
      <c r="G120" s="622" t="s">
        <v>1039</v>
      </c>
      <c r="H120" s="623"/>
      <c r="I120" s="624"/>
      <c r="J120" s="625" t="e">
        <f>J36</f>
        <v>#VALUE!</v>
      </c>
      <c r="K120" s="626"/>
    </row>
    <row r="121" spans="3:11" ht="12.75" customHeight="1">
      <c r="C121" s="134"/>
      <c r="D121" s="134"/>
      <c r="E121" s="134"/>
      <c r="F121" s="134"/>
      <c r="G121" s="622"/>
      <c r="H121" s="623"/>
      <c r="I121" s="624"/>
      <c r="J121" s="627"/>
      <c r="K121" s="628"/>
    </row>
    <row r="122" spans="3:11" ht="12.75" customHeight="1">
      <c r="C122" s="134"/>
      <c r="D122" s="134"/>
      <c r="E122" s="134"/>
      <c r="F122" s="134"/>
      <c r="G122" s="629" t="s">
        <v>1040</v>
      </c>
      <c r="H122" s="630"/>
      <c r="I122" s="631"/>
      <c r="J122" s="625" t="e">
        <f>J38</f>
        <v>#VALUE!</v>
      </c>
      <c r="K122" s="626"/>
    </row>
    <row r="123" spans="3:11" ht="26.25" customHeight="1" thickBot="1">
      <c r="C123" s="134"/>
      <c r="D123" s="134"/>
      <c r="E123" s="134"/>
      <c r="F123" s="134"/>
      <c r="G123" s="632"/>
      <c r="H123" s="633"/>
      <c r="I123" s="634"/>
      <c r="J123" s="635"/>
      <c r="K123" s="636"/>
    </row>
  </sheetData>
  <sheetProtection sheet="1" selectLockedCells="1"/>
  <mergeCells count="119">
    <mergeCell ref="C106:F107"/>
    <mergeCell ref="G106:H107"/>
    <mergeCell ref="I106:I107"/>
    <mergeCell ref="J106:K107"/>
    <mergeCell ref="C108:F109"/>
    <mergeCell ref="G108:H109"/>
    <mergeCell ref="I108:I109"/>
    <mergeCell ref="J108:K109"/>
    <mergeCell ref="G100:K100"/>
    <mergeCell ref="E101:F102"/>
    <mergeCell ref="J116:K117"/>
    <mergeCell ref="G118:I119"/>
    <mergeCell ref="J118:K119"/>
    <mergeCell ref="G120:I121"/>
    <mergeCell ref="J120:K121"/>
    <mergeCell ref="G122:I123"/>
    <mergeCell ref="J122:K123"/>
    <mergeCell ref="C110:F111"/>
    <mergeCell ref="G110:H111"/>
    <mergeCell ref="I110:I111"/>
    <mergeCell ref="J110:K111"/>
    <mergeCell ref="J112:K113"/>
    <mergeCell ref="J114:K115"/>
    <mergeCell ref="A53:H53"/>
    <mergeCell ref="I53:K53"/>
    <mergeCell ref="D43:F43"/>
    <mergeCell ref="G43:H43"/>
    <mergeCell ref="I43:K43"/>
    <mergeCell ref="A44:K44"/>
    <mergeCell ref="A45:K45"/>
    <mergeCell ref="G101:K102"/>
    <mergeCell ref="C103:F105"/>
    <mergeCell ref="G103:H103"/>
    <mergeCell ref="J103:K103"/>
    <mergeCell ref="G104:H104"/>
    <mergeCell ref="J104:K105"/>
    <mergeCell ref="G105:H105"/>
    <mergeCell ref="A54:H55"/>
    <mergeCell ref="I54:K55"/>
    <mergeCell ref="A56:E56"/>
    <mergeCell ref="F56:H56"/>
    <mergeCell ref="I56:K56"/>
    <mergeCell ref="A57:H57"/>
    <mergeCell ref="I57:K57"/>
    <mergeCell ref="L45:L46"/>
    <mergeCell ref="A46:K47"/>
    <mergeCell ref="L47:L52"/>
    <mergeCell ref="B49:K49"/>
    <mergeCell ref="A50:H50"/>
    <mergeCell ref="A40:E40"/>
    <mergeCell ref="F40:H41"/>
    <mergeCell ref="I40:I41"/>
    <mergeCell ref="J40:K41"/>
    <mergeCell ref="L40:L44"/>
    <mergeCell ref="B41:E41"/>
    <mergeCell ref="A42:A43"/>
    <mergeCell ref="B42:C42"/>
    <mergeCell ref="D42:F42"/>
    <mergeCell ref="B43:C43"/>
    <mergeCell ref="I50:K50"/>
    <mergeCell ref="A51:H51"/>
    <mergeCell ref="I51:K52"/>
    <mergeCell ref="A52:H52"/>
    <mergeCell ref="J30:K31"/>
    <mergeCell ref="L30:L34"/>
    <mergeCell ref="J32:K33"/>
    <mergeCell ref="G34:I35"/>
    <mergeCell ref="J34:K35"/>
    <mergeCell ref="G36:I37"/>
    <mergeCell ref="J36:K37"/>
    <mergeCell ref="L36:L39"/>
    <mergeCell ref="G38:I39"/>
    <mergeCell ref="J38:K39"/>
    <mergeCell ref="L24:L27"/>
    <mergeCell ref="C26:F27"/>
    <mergeCell ref="G26:H27"/>
    <mergeCell ref="I26:I27"/>
    <mergeCell ref="J26:K27"/>
    <mergeCell ref="J28:K29"/>
    <mergeCell ref="C22:F23"/>
    <mergeCell ref="G22:H23"/>
    <mergeCell ref="I22:I23"/>
    <mergeCell ref="J22:K23"/>
    <mergeCell ref="C24:F25"/>
    <mergeCell ref="G24:H25"/>
    <mergeCell ref="I24:I25"/>
    <mergeCell ref="J24:K25"/>
    <mergeCell ref="A13:D13"/>
    <mergeCell ref="E13:H13"/>
    <mergeCell ref="I13:K13"/>
    <mergeCell ref="L13:L14"/>
    <mergeCell ref="A14:D14"/>
    <mergeCell ref="E14:H14"/>
    <mergeCell ref="C19:F21"/>
    <mergeCell ref="G19:H19"/>
    <mergeCell ref="J19:K19"/>
    <mergeCell ref="G20:H20"/>
    <mergeCell ref="J20:K21"/>
    <mergeCell ref="G21:H21"/>
    <mergeCell ref="A15:D15"/>
    <mergeCell ref="E15:F15"/>
    <mergeCell ref="G15:I15"/>
    <mergeCell ref="J15:K15"/>
    <mergeCell ref="G16:K16"/>
    <mergeCell ref="E17:F18"/>
    <mergeCell ref="G17:K18"/>
    <mergeCell ref="L1:L4"/>
    <mergeCell ref="L6:L9"/>
    <mergeCell ref="A7:D7"/>
    <mergeCell ref="E7:I8"/>
    <mergeCell ref="J7:J8"/>
    <mergeCell ref="A8:D8"/>
    <mergeCell ref="I9:K12"/>
    <mergeCell ref="A10:A12"/>
    <mergeCell ref="B10:H10"/>
    <mergeCell ref="B11:H11"/>
    <mergeCell ref="L11:L12"/>
    <mergeCell ref="B12:H12"/>
    <mergeCell ref="K4:K6"/>
  </mergeCells>
  <hyperlinks>
    <hyperlink ref="G16:K16" location="SF425Qtr4!A1" display="Summary Report for " xr:uid="{00000000-0004-0000-0C00-000000000000}"/>
  </hyperlinks>
  <pageMargins left="0.75" right="0.31" top="0.5" bottom="1" header="0.5" footer="0.5"/>
  <pageSetup orientation="portrait" r:id="rId1"/>
  <headerFooter alignWithMargins="0">
    <oddFooter xml:space="preserve">&amp;L&amp;8Auto-Generated&amp;C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id="{14930B95-CDFF-46F2-9D32-A505C1B37E03}">
            <xm:f>Introduction!$J$20="ON"</xm:f>
            <x14:dxf>
              <numFmt numFmtId="10" formatCode="&quot;$&quot;#,##0_);[Red]\(&quot;$&quot;#,##0\)"/>
            </x14:dxf>
          </x14:cfRule>
          <xm:sqref>G22:K27</xm:sqref>
        </x14:conditionalFormatting>
        <x14:conditionalFormatting xmlns:xm="http://schemas.microsoft.com/office/excel/2006/main">
          <x14:cfRule type="expression" priority="2" id="{07804E4F-D3D8-42FB-86C9-8C9DAF075CC5}">
            <xm:f>Introduction!$J$20="ON"</xm:f>
            <x14:dxf>
              <numFmt numFmtId="10" formatCode="&quot;$&quot;#,##0_);[Red]\(&quot;$&quot;#,##0\)"/>
            </x14:dxf>
          </x14:cfRule>
          <xm:sqref>J34:K39</xm:sqref>
        </x14:conditionalFormatting>
        <x14:conditionalFormatting xmlns:xm="http://schemas.microsoft.com/office/excel/2006/main">
          <x14:cfRule type="expression" priority="1" id="{1153E98C-6A3E-41F1-9747-C9E3FCF64E39}">
            <xm:f>Introduction!$J$20="ON"</xm:f>
            <x14:dxf>
              <numFmt numFmtId="10" formatCode="&quot;$&quot;#,##0_);[Red]\(&quot;$&quot;#,##0\)"/>
            </x14:dxf>
          </x14:cfRule>
          <xm:sqref>G106:K111 J118:K123</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9"/>
  <dimension ref="A1:DB123"/>
  <sheetViews>
    <sheetView showGridLines="0" showRowColHeaders="0" showZeros="0" showOutlineSymbols="0" zoomScale="120" zoomScaleNormal="120" workbookViewId="0">
      <selection activeCell="I6" sqref="I6"/>
    </sheetView>
  </sheetViews>
  <sheetFormatPr defaultRowHeight="12.75"/>
  <cols>
    <col min="1" max="1" width="6.140625" style="111" customWidth="1"/>
    <col min="2" max="2" width="9.140625" style="111"/>
    <col min="3" max="3" width="30.28515625" style="111" customWidth="1"/>
    <col min="4" max="4" width="2.140625" style="111" customWidth="1"/>
    <col min="5" max="5" width="4.85546875" style="111" customWidth="1"/>
    <col min="6" max="6" width="3.5703125" style="111" customWidth="1"/>
    <col min="7" max="7" width="9.42578125" style="111" customWidth="1"/>
    <col min="8" max="8" width="7.140625" style="111" customWidth="1"/>
    <col min="9" max="9" width="16.5703125" style="111" customWidth="1"/>
    <col min="10" max="10" width="10.140625" style="111" customWidth="1"/>
    <col min="11" max="11" width="9.140625" style="111"/>
    <col min="12" max="12" width="16.5703125" style="111" customWidth="1"/>
    <col min="13" max="256" width="9.140625" style="111"/>
    <col min="257" max="257" width="6.140625" style="111" customWidth="1"/>
    <col min="258" max="258" width="9.140625" style="111"/>
    <col min="259" max="259" width="30" style="111" customWidth="1"/>
    <col min="260" max="260" width="2.140625" style="111" customWidth="1"/>
    <col min="261" max="261" width="4.85546875" style="111" customWidth="1"/>
    <col min="262" max="262" width="3.5703125" style="111" customWidth="1"/>
    <col min="263" max="263" width="9.140625" style="111"/>
    <col min="264" max="264" width="4.85546875" style="111" customWidth="1"/>
    <col min="265" max="265" width="14" style="111" customWidth="1"/>
    <col min="266" max="266" width="10.140625" style="111" customWidth="1"/>
    <col min="267" max="267" width="9.140625" style="111"/>
    <col min="268" max="268" width="16.5703125" style="111" customWidth="1"/>
    <col min="269" max="512" width="9.140625" style="111"/>
    <col min="513" max="513" width="6.140625" style="111" customWidth="1"/>
    <col min="514" max="514" width="9.140625" style="111"/>
    <col min="515" max="515" width="30" style="111" customWidth="1"/>
    <col min="516" max="516" width="2.140625" style="111" customWidth="1"/>
    <col min="517" max="517" width="4.85546875" style="111" customWidth="1"/>
    <col min="518" max="518" width="3.5703125" style="111" customWidth="1"/>
    <col min="519" max="519" width="9.140625" style="111"/>
    <col min="520" max="520" width="4.85546875" style="111" customWidth="1"/>
    <col min="521" max="521" width="14" style="111" customWidth="1"/>
    <col min="522" max="522" width="10.140625" style="111" customWidth="1"/>
    <col min="523" max="523" width="9.140625" style="111"/>
    <col min="524" max="524" width="16.5703125" style="111" customWidth="1"/>
    <col min="525" max="768" width="9.140625" style="111"/>
    <col min="769" max="769" width="6.140625" style="111" customWidth="1"/>
    <col min="770" max="770" width="9.140625" style="111"/>
    <col min="771" max="771" width="30" style="111" customWidth="1"/>
    <col min="772" max="772" width="2.140625" style="111" customWidth="1"/>
    <col min="773" max="773" width="4.85546875" style="111" customWidth="1"/>
    <col min="774" max="774" width="3.5703125" style="111" customWidth="1"/>
    <col min="775" max="775" width="9.140625" style="111"/>
    <col min="776" max="776" width="4.85546875" style="111" customWidth="1"/>
    <col min="777" max="777" width="14" style="111" customWidth="1"/>
    <col min="778" max="778" width="10.140625" style="111" customWidth="1"/>
    <col min="779" max="779" width="9.140625" style="111"/>
    <col min="780" max="780" width="16.5703125" style="111" customWidth="1"/>
    <col min="781" max="1024" width="9.140625" style="111"/>
    <col min="1025" max="1025" width="6.140625" style="111" customWidth="1"/>
    <col min="1026" max="1026" width="9.140625" style="111"/>
    <col min="1027" max="1027" width="30" style="111" customWidth="1"/>
    <col min="1028" max="1028" width="2.140625" style="111" customWidth="1"/>
    <col min="1029" max="1029" width="4.85546875" style="111" customWidth="1"/>
    <col min="1030" max="1030" width="3.5703125" style="111" customWidth="1"/>
    <col min="1031" max="1031" width="9.140625" style="111"/>
    <col min="1032" max="1032" width="4.85546875" style="111" customWidth="1"/>
    <col min="1033" max="1033" width="14" style="111" customWidth="1"/>
    <col min="1034" max="1034" width="10.140625" style="111" customWidth="1"/>
    <col min="1035" max="1035" width="9.140625" style="111"/>
    <col min="1036" max="1036" width="16.5703125" style="111" customWidth="1"/>
    <col min="1037" max="1280" width="9.140625" style="111"/>
    <col min="1281" max="1281" width="6.140625" style="111" customWidth="1"/>
    <col min="1282" max="1282" width="9.140625" style="111"/>
    <col min="1283" max="1283" width="30" style="111" customWidth="1"/>
    <col min="1284" max="1284" width="2.140625" style="111" customWidth="1"/>
    <col min="1285" max="1285" width="4.85546875" style="111" customWidth="1"/>
    <col min="1286" max="1286" width="3.5703125" style="111" customWidth="1"/>
    <col min="1287" max="1287" width="9.140625" style="111"/>
    <col min="1288" max="1288" width="4.85546875" style="111" customWidth="1"/>
    <col min="1289" max="1289" width="14" style="111" customWidth="1"/>
    <col min="1290" max="1290" width="10.140625" style="111" customWidth="1"/>
    <col min="1291" max="1291" width="9.140625" style="111"/>
    <col min="1292" max="1292" width="16.5703125" style="111" customWidth="1"/>
    <col min="1293" max="1536" width="9.140625" style="111"/>
    <col min="1537" max="1537" width="6.140625" style="111" customWidth="1"/>
    <col min="1538" max="1538" width="9.140625" style="111"/>
    <col min="1539" max="1539" width="30" style="111" customWidth="1"/>
    <col min="1540" max="1540" width="2.140625" style="111" customWidth="1"/>
    <col min="1541" max="1541" width="4.85546875" style="111" customWidth="1"/>
    <col min="1542" max="1542" width="3.5703125" style="111" customWidth="1"/>
    <col min="1543" max="1543" width="9.140625" style="111"/>
    <col min="1544" max="1544" width="4.85546875" style="111" customWidth="1"/>
    <col min="1545" max="1545" width="14" style="111" customWidth="1"/>
    <col min="1546" max="1546" width="10.140625" style="111" customWidth="1"/>
    <col min="1547" max="1547" width="9.140625" style="111"/>
    <col min="1548" max="1548" width="16.5703125" style="111" customWidth="1"/>
    <col min="1549" max="1792" width="9.140625" style="111"/>
    <col min="1793" max="1793" width="6.140625" style="111" customWidth="1"/>
    <col min="1794" max="1794" width="9.140625" style="111"/>
    <col min="1795" max="1795" width="30" style="111" customWidth="1"/>
    <col min="1796" max="1796" width="2.140625" style="111" customWidth="1"/>
    <col min="1797" max="1797" width="4.85546875" style="111" customWidth="1"/>
    <col min="1798" max="1798" width="3.5703125" style="111" customWidth="1"/>
    <col min="1799" max="1799" width="9.140625" style="111"/>
    <col min="1800" max="1800" width="4.85546875" style="111" customWidth="1"/>
    <col min="1801" max="1801" width="14" style="111" customWidth="1"/>
    <col min="1802" max="1802" width="10.140625" style="111" customWidth="1"/>
    <col min="1803" max="1803" width="9.140625" style="111"/>
    <col min="1804" max="1804" width="16.5703125" style="111" customWidth="1"/>
    <col min="1805" max="2048" width="9.140625" style="111"/>
    <col min="2049" max="2049" width="6.140625" style="111" customWidth="1"/>
    <col min="2050" max="2050" width="9.140625" style="111"/>
    <col min="2051" max="2051" width="30" style="111" customWidth="1"/>
    <col min="2052" max="2052" width="2.140625" style="111" customWidth="1"/>
    <col min="2053" max="2053" width="4.85546875" style="111" customWidth="1"/>
    <col min="2054" max="2054" width="3.5703125" style="111" customWidth="1"/>
    <col min="2055" max="2055" width="9.140625" style="111"/>
    <col min="2056" max="2056" width="4.85546875" style="111" customWidth="1"/>
    <col min="2057" max="2057" width="14" style="111" customWidth="1"/>
    <col min="2058" max="2058" width="10.140625" style="111" customWidth="1"/>
    <col min="2059" max="2059" width="9.140625" style="111"/>
    <col min="2060" max="2060" width="16.5703125" style="111" customWidth="1"/>
    <col min="2061" max="2304" width="9.140625" style="111"/>
    <col min="2305" max="2305" width="6.140625" style="111" customWidth="1"/>
    <col min="2306" max="2306" width="9.140625" style="111"/>
    <col min="2307" max="2307" width="30" style="111" customWidth="1"/>
    <col min="2308" max="2308" width="2.140625" style="111" customWidth="1"/>
    <col min="2309" max="2309" width="4.85546875" style="111" customWidth="1"/>
    <col min="2310" max="2310" width="3.5703125" style="111" customWidth="1"/>
    <col min="2311" max="2311" width="9.140625" style="111"/>
    <col min="2312" max="2312" width="4.85546875" style="111" customWidth="1"/>
    <col min="2313" max="2313" width="14" style="111" customWidth="1"/>
    <col min="2314" max="2314" width="10.140625" style="111" customWidth="1"/>
    <col min="2315" max="2315" width="9.140625" style="111"/>
    <col min="2316" max="2316" width="16.5703125" style="111" customWidth="1"/>
    <col min="2317" max="2560" width="9.140625" style="111"/>
    <col min="2561" max="2561" width="6.140625" style="111" customWidth="1"/>
    <col min="2562" max="2562" width="9.140625" style="111"/>
    <col min="2563" max="2563" width="30" style="111" customWidth="1"/>
    <col min="2564" max="2564" width="2.140625" style="111" customWidth="1"/>
    <col min="2565" max="2565" width="4.85546875" style="111" customWidth="1"/>
    <col min="2566" max="2566" width="3.5703125" style="111" customWidth="1"/>
    <col min="2567" max="2567" width="9.140625" style="111"/>
    <col min="2568" max="2568" width="4.85546875" style="111" customWidth="1"/>
    <col min="2569" max="2569" width="14" style="111" customWidth="1"/>
    <col min="2570" max="2570" width="10.140625" style="111" customWidth="1"/>
    <col min="2571" max="2571" width="9.140625" style="111"/>
    <col min="2572" max="2572" width="16.5703125" style="111" customWidth="1"/>
    <col min="2573" max="2816" width="9.140625" style="111"/>
    <col min="2817" max="2817" width="6.140625" style="111" customWidth="1"/>
    <col min="2818" max="2818" width="9.140625" style="111"/>
    <col min="2819" max="2819" width="30" style="111" customWidth="1"/>
    <col min="2820" max="2820" width="2.140625" style="111" customWidth="1"/>
    <col min="2821" max="2821" width="4.85546875" style="111" customWidth="1"/>
    <col min="2822" max="2822" width="3.5703125" style="111" customWidth="1"/>
    <col min="2823" max="2823" width="9.140625" style="111"/>
    <col min="2824" max="2824" width="4.85546875" style="111" customWidth="1"/>
    <col min="2825" max="2825" width="14" style="111" customWidth="1"/>
    <col min="2826" max="2826" width="10.140625" style="111" customWidth="1"/>
    <col min="2827" max="2827" width="9.140625" style="111"/>
    <col min="2828" max="2828" width="16.5703125" style="111" customWidth="1"/>
    <col min="2829" max="3072" width="9.140625" style="111"/>
    <col min="3073" max="3073" width="6.140625" style="111" customWidth="1"/>
    <col min="3074" max="3074" width="9.140625" style="111"/>
    <col min="3075" max="3075" width="30" style="111" customWidth="1"/>
    <col min="3076" max="3076" width="2.140625" style="111" customWidth="1"/>
    <col min="3077" max="3077" width="4.85546875" style="111" customWidth="1"/>
    <col min="3078" max="3078" width="3.5703125" style="111" customWidth="1"/>
    <col min="3079" max="3079" width="9.140625" style="111"/>
    <col min="3080" max="3080" width="4.85546875" style="111" customWidth="1"/>
    <col min="3081" max="3081" width="14" style="111" customWidth="1"/>
    <col min="3082" max="3082" width="10.140625" style="111" customWidth="1"/>
    <col min="3083" max="3083" width="9.140625" style="111"/>
    <col min="3084" max="3084" width="16.5703125" style="111" customWidth="1"/>
    <col min="3085" max="3328" width="9.140625" style="111"/>
    <col min="3329" max="3329" width="6.140625" style="111" customWidth="1"/>
    <col min="3330" max="3330" width="9.140625" style="111"/>
    <col min="3331" max="3331" width="30" style="111" customWidth="1"/>
    <col min="3332" max="3332" width="2.140625" style="111" customWidth="1"/>
    <col min="3333" max="3333" width="4.85546875" style="111" customWidth="1"/>
    <col min="3334" max="3334" width="3.5703125" style="111" customWidth="1"/>
    <col min="3335" max="3335" width="9.140625" style="111"/>
    <col min="3336" max="3336" width="4.85546875" style="111" customWidth="1"/>
    <col min="3337" max="3337" width="14" style="111" customWidth="1"/>
    <col min="3338" max="3338" width="10.140625" style="111" customWidth="1"/>
    <col min="3339" max="3339" width="9.140625" style="111"/>
    <col min="3340" max="3340" width="16.5703125" style="111" customWidth="1"/>
    <col min="3341" max="3584" width="9.140625" style="111"/>
    <col min="3585" max="3585" width="6.140625" style="111" customWidth="1"/>
    <col min="3586" max="3586" width="9.140625" style="111"/>
    <col min="3587" max="3587" width="30" style="111" customWidth="1"/>
    <col min="3588" max="3588" width="2.140625" style="111" customWidth="1"/>
    <col min="3589" max="3589" width="4.85546875" style="111" customWidth="1"/>
    <col min="3590" max="3590" width="3.5703125" style="111" customWidth="1"/>
    <col min="3591" max="3591" width="9.140625" style="111"/>
    <col min="3592" max="3592" width="4.85546875" style="111" customWidth="1"/>
    <col min="3593" max="3593" width="14" style="111" customWidth="1"/>
    <col min="3594" max="3594" width="10.140625" style="111" customWidth="1"/>
    <col min="3595" max="3595" width="9.140625" style="111"/>
    <col min="3596" max="3596" width="16.5703125" style="111" customWidth="1"/>
    <col min="3597" max="3840" width="9.140625" style="111"/>
    <col min="3841" max="3841" width="6.140625" style="111" customWidth="1"/>
    <col min="3842" max="3842" width="9.140625" style="111"/>
    <col min="3843" max="3843" width="30" style="111" customWidth="1"/>
    <col min="3844" max="3844" width="2.140625" style="111" customWidth="1"/>
    <col min="3845" max="3845" width="4.85546875" style="111" customWidth="1"/>
    <col min="3846" max="3846" width="3.5703125" style="111" customWidth="1"/>
    <col min="3847" max="3847" width="9.140625" style="111"/>
    <col min="3848" max="3848" width="4.85546875" style="111" customWidth="1"/>
    <col min="3849" max="3849" width="14" style="111" customWidth="1"/>
    <col min="3850" max="3850" width="10.140625" style="111" customWidth="1"/>
    <col min="3851" max="3851" width="9.140625" style="111"/>
    <col min="3852" max="3852" width="16.5703125" style="111" customWidth="1"/>
    <col min="3853" max="4096" width="9.140625" style="111"/>
    <col min="4097" max="4097" width="6.140625" style="111" customWidth="1"/>
    <col min="4098" max="4098" width="9.140625" style="111"/>
    <col min="4099" max="4099" width="30" style="111" customWidth="1"/>
    <col min="4100" max="4100" width="2.140625" style="111" customWidth="1"/>
    <col min="4101" max="4101" width="4.85546875" style="111" customWidth="1"/>
    <col min="4102" max="4102" width="3.5703125" style="111" customWidth="1"/>
    <col min="4103" max="4103" width="9.140625" style="111"/>
    <col min="4104" max="4104" width="4.85546875" style="111" customWidth="1"/>
    <col min="4105" max="4105" width="14" style="111" customWidth="1"/>
    <col min="4106" max="4106" width="10.140625" style="111" customWidth="1"/>
    <col min="4107" max="4107" width="9.140625" style="111"/>
    <col min="4108" max="4108" width="16.5703125" style="111" customWidth="1"/>
    <col min="4109" max="4352" width="9.140625" style="111"/>
    <col min="4353" max="4353" width="6.140625" style="111" customWidth="1"/>
    <col min="4354" max="4354" width="9.140625" style="111"/>
    <col min="4355" max="4355" width="30" style="111" customWidth="1"/>
    <col min="4356" max="4356" width="2.140625" style="111" customWidth="1"/>
    <col min="4357" max="4357" width="4.85546875" style="111" customWidth="1"/>
    <col min="4358" max="4358" width="3.5703125" style="111" customWidth="1"/>
    <col min="4359" max="4359" width="9.140625" style="111"/>
    <col min="4360" max="4360" width="4.85546875" style="111" customWidth="1"/>
    <col min="4361" max="4361" width="14" style="111" customWidth="1"/>
    <col min="4362" max="4362" width="10.140625" style="111" customWidth="1"/>
    <col min="4363" max="4363" width="9.140625" style="111"/>
    <col min="4364" max="4364" width="16.5703125" style="111" customWidth="1"/>
    <col min="4365" max="4608" width="9.140625" style="111"/>
    <col min="4609" max="4609" width="6.140625" style="111" customWidth="1"/>
    <col min="4610" max="4610" width="9.140625" style="111"/>
    <col min="4611" max="4611" width="30" style="111" customWidth="1"/>
    <col min="4612" max="4612" width="2.140625" style="111" customWidth="1"/>
    <col min="4613" max="4613" width="4.85546875" style="111" customWidth="1"/>
    <col min="4614" max="4614" width="3.5703125" style="111" customWidth="1"/>
    <col min="4615" max="4615" width="9.140625" style="111"/>
    <col min="4616" max="4616" width="4.85546875" style="111" customWidth="1"/>
    <col min="4617" max="4617" width="14" style="111" customWidth="1"/>
    <col min="4618" max="4618" width="10.140625" style="111" customWidth="1"/>
    <col min="4619" max="4619" width="9.140625" style="111"/>
    <col min="4620" max="4620" width="16.5703125" style="111" customWidth="1"/>
    <col min="4621" max="4864" width="9.140625" style="111"/>
    <col min="4865" max="4865" width="6.140625" style="111" customWidth="1"/>
    <col min="4866" max="4866" width="9.140625" style="111"/>
    <col min="4867" max="4867" width="30" style="111" customWidth="1"/>
    <col min="4868" max="4868" width="2.140625" style="111" customWidth="1"/>
    <col min="4869" max="4869" width="4.85546875" style="111" customWidth="1"/>
    <col min="4870" max="4870" width="3.5703125" style="111" customWidth="1"/>
    <col min="4871" max="4871" width="9.140625" style="111"/>
    <col min="4872" max="4872" width="4.85546875" style="111" customWidth="1"/>
    <col min="4873" max="4873" width="14" style="111" customWidth="1"/>
    <col min="4874" max="4874" width="10.140625" style="111" customWidth="1"/>
    <col min="4875" max="4875" width="9.140625" style="111"/>
    <col min="4876" max="4876" width="16.5703125" style="111" customWidth="1"/>
    <col min="4877" max="5120" width="9.140625" style="111"/>
    <col min="5121" max="5121" width="6.140625" style="111" customWidth="1"/>
    <col min="5122" max="5122" width="9.140625" style="111"/>
    <col min="5123" max="5123" width="30" style="111" customWidth="1"/>
    <col min="5124" max="5124" width="2.140625" style="111" customWidth="1"/>
    <col min="5125" max="5125" width="4.85546875" style="111" customWidth="1"/>
    <col min="5126" max="5126" width="3.5703125" style="111" customWidth="1"/>
    <col min="5127" max="5127" width="9.140625" style="111"/>
    <col min="5128" max="5128" width="4.85546875" style="111" customWidth="1"/>
    <col min="5129" max="5129" width="14" style="111" customWidth="1"/>
    <col min="5130" max="5130" width="10.140625" style="111" customWidth="1"/>
    <col min="5131" max="5131" width="9.140625" style="111"/>
    <col min="5132" max="5132" width="16.5703125" style="111" customWidth="1"/>
    <col min="5133" max="5376" width="9.140625" style="111"/>
    <col min="5377" max="5377" width="6.140625" style="111" customWidth="1"/>
    <col min="5378" max="5378" width="9.140625" style="111"/>
    <col min="5379" max="5379" width="30" style="111" customWidth="1"/>
    <col min="5380" max="5380" width="2.140625" style="111" customWidth="1"/>
    <col min="5381" max="5381" width="4.85546875" style="111" customWidth="1"/>
    <col min="5382" max="5382" width="3.5703125" style="111" customWidth="1"/>
    <col min="5383" max="5383" width="9.140625" style="111"/>
    <col min="5384" max="5384" width="4.85546875" style="111" customWidth="1"/>
    <col min="5385" max="5385" width="14" style="111" customWidth="1"/>
    <col min="5386" max="5386" width="10.140625" style="111" customWidth="1"/>
    <col min="5387" max="5387" width="9.140625" style="111"/>
    <col min="5388" max="5388" width="16.5703125" style="111" customWidth="1"/>
    <col min="5389" max="5632" width="9.140625" style="111"/>
    <col min="5633" max="5633" width="6.140625" style="111" customWidth="1"/>
    <col min="5634" max="5634" width="9.140625" style="111"/>
    <col min="5635" max="5635" width="30" style="111" customWidth="1"/>
    <col min="5636" max="5636" width="2.140625" style="111" customWidth="1"/>
    <col min="5637" max="5637" width="4.85546875" style="111" customWidth="1"/>
    <col min="5638" max="5638" width="3.5703125" style="111" customWidth="1"/>
    <col min="5639" max="5639" width="9.140625" style="111"/>
    <col min="5640" max="5640" width="4.85546875" style="111" customWidth="1"/>
    <col min="5641" max="5641" width="14" style="111" customWidth="1"/>
    <col min="5642" max="5642" width="10.140625" style="111" customWidth="1"/>
    <col min="5643" max="5643" width="9.140625" style="111"/>
    <col min="5644" max="5644" width="16.5703125" style="111" customWidth="1"/>
    <col min="5645" max="5888" width="9.140625" style="111"/>
    <col min="5889" max="5889" width="6.140625" style="111" customWidth="1"/>
    <col min="5890" max="5890" width="9.140625" style="111"/>
    <col min="5891" max="5891" width="30" style="111" customWidth="1"/>
    <col min="5892" max="5892" width="2.140625" style="111" customWidth="1"/>
    <col min="5893" max="5893" width="4.85546875" style="111" customWidth="1"/>
    <col min="5894" max="5894" width="3.5703125" style="111" customWidth="1"/>
    <col min="5895" max="5895" width="9.140625" style="111"/>
    <col min="5896" max="5896" width="4.85546875" style="111" customWidth="1"/>
    <col min="5897" max="5897" width="14" style="111" customWidth="1"/>
    <col min="5898" max="5898" width="10.140625" style="111" customWidth="1"/>
    <col min="5899" max="5899" width="9.140625" style="111"/>
    <col min="5900" max="5900" width="16.5703125" style="111" customWidth="1"/>
    <col min="5901" max="6144" width="9.140625" style="111"/>
    <col min="6145" max="6145" width="6.140625" style="111" customWidth="1"/>
    <col min="6146" max="6146" width="9.140625" style="111"/>
    <col min="6147" max="6147" width="30" style="111" customWidth="1"/>
    <col min="6148" max="6148" width="2.140625" style="111" customWidth="1"/>
    <col min="6149" max="6149" width="4.85546875" style="111" customWidth="1"/>
    <col min="6150" max="6150" width="3.5703125" style="111" customWidth="1"/>
    <col min="6151" max="6151" width="9.140625" style="111"/>
    <col min="6152" max="6152" width="4.85546875" style="111" customWidth="1"/>
    <col min="6153" max="6153" width="14" style="111" customWidth="1"/>
    <col min="6154" max="6154" width="10.140625" style="111" customWidth="1"/>
    <col min="6155" max="6155" width="9.140625" style="111"/>
    <col min="6156" max="6156" width="16.5703125" style="111" customWidth="1"/>
    <col min="6157" max="6400" width="9.140625" style="111"/>
    <col min="6401" max="6401" width="6.140625" style="111" customWidth="1"/>
    <col min="6402" max="6402" width="9.140625" style="111"/>
    <col min="6403" max="6403" width="30" style="111" customWidth="1"/>
    <col min="6404" max="6404" width="2.140625" style="111" customWidth="1"/>
    <col min="6405" max="6405" width="4.85546875" style="111" customWidth="1"/>
    <col min="6406" max="6406" width="3.5703125" style="111" customWidth="1"/>
    <col min="6407" max="6407" width="9.140625" style="111"/>
    <col min="6408" max="6408" width="4.85546875" style="111" customWidth="1"/>
    <col min="6409" max="6409" width="14" style="111" customWidth="1"/>
    <col min="6410" max="6410" width="10.140625" style="111" customWidth="1"/>
    <col min="6411" max="6411" width="9.140625" style="111"/>
    <col min="6412" max="6412" width="16.5703125" style="111" customWidth="1"/>
    <col min="6413" max="6656" width="9.140625" style="111"/>
    <col min="6657" max="6657" width="6.140625" style="111" customWidth="1"/>
    <col min="6658" max="6658" width="9.140625" style="111"/>
    <col min="6659" max="6659" width="30" style="111" customWidth="1"/>
    <col min="6660" max="6660" width="2.140625" style="111" customWidth="1"/>
    <col min="6661" max="6661" width="4.85546875" style="111" customWidth="1"/>
    <col min="6662" max="6662" width="3.5703125" style="111" customWidth="1"/>
    <col min="6663" max="6663" width="9.140625" style="111"/>
    <col min="6664" max="6664" width="4.85546875" style="111" customWidth="1"/>
    <col min="6665" max="6665" width="14" style="111" customWidth="1"/>
    <col min="6666" max="6666" width="10.140625" style="111" customWidth="1"/>
    <col min="6667" max="6667" width="9.140625" style="111"/>
    <col min="6668" max="6668" width="16.5703125" style="111" customWidth="1"/>
    <col min="6669" max="6912" width="9.140625" style="111"/>
    <col min="6913" max="6913" width="6.140625" style="111" customWidth="1"/>
    <col min="6914" max="6914" width="9.140625" style="111"/>
    <col min="6915" max="6915" width="30" style="111" customWidth="1"/>
    <col min="6916" max="6916" width="2.140625" style="111" customWidth="1"/>
    <col min="6917" max="6917" width="4.85546875" style="111" customWidth="1"/>
    <col min="6918" max="6918" width="3.5703125" style="111" customWidth="1"/>
    <col min="6919" max="6919" width="9.140625" style="111"/>
    <col min="6920" max="6920" width="4.85546875" style="111" customWidth="1"/>
    <col min="6921" max="6921" width="14" style="111" customWidth="1"/>
    <col min="6922" max="6922" width="10.140625" style="111" customWidth="1"/>
    <col min="6923" max="6923" width="9.140625" style="111"/>
    <col min="6924" max="6924" width="16.5703125" style="111" customWidth="1"/>
    <col min="6925" max="7168" width="9.140625" style="111"/>
    <col min="7169" max="7169" width="6.140625" style="111" customWidth="1"/>
    <col min="7170" max="7170" width="9.140625" style="111"/>
    <col min="7171" max="7171" width="30" style="111" customWidth="1"/>
    <col min="7172" max="7172" width="2.140625" style="111" customWidth="1"/>
    <col min="7173" max="7173" width="4.85546875" style="111" customWidth="1"/>
    <col min="7174" max="7174" width="3.5703125" style="111" customWidth="1"/>
    <col min="7175" max="7175" width="9.140625" style="111"/>
    <col min="7176" max="7176" width="4.85546875" style="111" customWidth="1"/>
    <col min="7177" max="7177" width="14" style="111" customWidth="1"/>
    <col min="7178" max="7178" width="10.140625" style="111" customWidth="1"/>
    <col min="7179" max="7179" width="9.140625" style="111"/>
    <col min="7180" max="7180" width="16.5703125" style="111" customWidth="1"/>
    <col min="7181" max="7424" width="9.140625" style="111"/>
    <col min="7425" max="7425" width="6.140625" style="111" customWidth="1"/>
    <col min="7426" max="7426" width="9.140625" style="111"/>
    <col min="7427" max="7427" width="30" style="111" customWidth="1"/>
    <col min="7428" max="7428" width="2.140625" style="111" customWidth="1"/>
    <col min="7429" max="7429" width="4.85546875" style="111" customWidth="1"/>
    <col min="7430" max="7430" width="3.5703125" style="111" customWidth="1"/>
    <col min="7431" max="7431" width="9.140625" style="111"/>
    <col min="7432" max="7432" width="4.85546875" style="111" customWidth="1"/>
    <col min="7433" max="7433" width="14" style="111" customWidth="1"/>
    <col min="7434" max="7434" width="10.140625" style="111" customWidth="1"/>
    <col min="7435" max="7435" width="9.140625" style="111"/>
    <col min="7436" max="7436" width="16.5703125" style="111" customWidth="1"/>
    <col min="7437" max="7680" width="9.140625" style="111"/>
    <col min="7681" max="7681" width="6.140625" style="111" customWidth="1"/>
    <col min="7682" max="7682" width="9.140625" style="111"/>
    <col min="7683" max="7683" width="30" style="111" customWidth="1"/>
    <col min="7684" max="7684" width="2.140625" style="111" customWidth="1"/>
    <col min="7685" max="7685" width="4.85546875" style="111" customWidth="1"/>
    <col min="7686" max="7686" width="3.5703125" style="111" customWidth="1"/>
    <col min="7687" max="7687" width="9.140625" style="111"/>
    <col min="7688" max="7688" width="4.85546875" style="111" customWidth="1"/>
    <col min="7689" max="7689" width="14" style="111" customWidth="1"/>
    <col min="7690" max="7690" width="10.140625" style="111" customWidth="1"/>
    <col min="7691" max="7691" width="9.140625" style="111"/>
    <col min="7692" max="7692" width="16.5703125" style="111" customWidth="1"/>
    <col min="7693" max="7936" width="9.140625" style="111"/>
    <col min="7937" max="7937" width="6.140625" style="111" customWidth="1"/>
    <col min="7938" max="7938" width="9.140625" style="111"/>
    <col min="7939" max="7939" width="30" style="111" customWidth="1"/>
    <col min="7940" max="7940" width="2.140625" style="111" customWidth="1"/>
    <col min="7941" max="7941" width="4.85546875" style="111" customWidth="1"/>
    <col min="7942" max="7942" width="3.5703125" style="111" customWidth="1"/>
    <col min="7943" max="7943" width="9.140625" style="111"/>
    <col min="7944" max="7944" width="4.85546875" style="111" customWidth="1"/>
    <col min="7945" max="7945" width="14" style="111" customWidth="1"/>
    <col min="7946" max="7946" width="10.140625" style="111" customWidth="1"/>
    <col min="7947" max="7947" width="9.140625" style="111"/>
    <col min="7948" max="7948" width="16.5703125" style="111" customWidth="1"/>
    <col min="7949" max="8192" width="9.140625" style="111"/>
    <col min="8193" max="8193" width="6.140625" style="111" customWidth="1"/>
    <col min="8194" max="8194" width="9.140625" style="111"/>
    <col min="8195" max="8195" width="30" style="111" customWidth="1"/>
    <col min="8196" max="8196" width="2.140625" style="111" customWidth="1"/>
    <col min="8197" max="8197" width="4.85546875" style="111" customWidth="1"/>
    <col min="8198" max="8198" width="3.5703125" style="111" customWidth="1"/>
    <col min="8199" max="8199" width="9.140625" style="111"/>
    <col min="8200" max="8200" width="4.85546875" style="111" customWidth="1"/>
    <col min="8201" max="8201" width="14" style="111" customWidth="1"/>
    <col min="8202" max="8202" width="10.140625" style="111" customWidth="1"/>
    <col min="8203" max="8203" width="9.140625" style="111"/>
    <col min="8204" max="8204" width="16.5703125" style="111" customWidth="1"/>
    <col min="8205" max="8448" width="9.140625" style="111"/>
    <col min="8449" max="8449" width="6.140625" style="111" customWidth="1"/>
    <col min="8450" max="8450" width="9.140625" style="111"/>
    <col min="8451" max="8451" width="30" style="111" customWidth="1"/>
    <col min="8452" max="8452" width="2.140625" style="111" customWidth="1"/>
    <col min="8453" max="8453" width="4.85546875" style="111" customWidth="1"/>
    <col min="8454" max="8454" width="3.5703125" style="111" customWidth="1"/>
    <col min="8455" max="8455" width="9.140625" style="111"/>
    <col min="8456" max="8456" width="4.85546875" style="111" customWidth="1"/>
    <col min="8457" max="8457" width="14" style="111" customWidth="1"/>
    <col min="8458" max="8458" width="10.140625" style="111" customWidth="1"/>
    <col min="8459" max="8459" width="9.140625" style="111"/>
    <col min="8460" max="8460" width="16.5703125" style="111" customWidth="1"/>
    <col min="8461" max="8704" width="9.140625" style="111"/>
    <col min="8705" max="8705" width="6.140625" style="111" customWidth="1"/>
    <col min="8706" max="8706" width="9.140625" style="111"/>
    <col min="8707" max="8707" width="30" style="111" customWidth="1"/>
    <col min="8708" max="8708" width="2.140625" style="111" customWidth="1"/>
    <col min="8709" max="8709" width="4.85546875" style="111" customWidth="1"/>
    <col min="8710" max="8710" width="3.5703125" style="111" customWidth="1"/>
    <col min="8711" max="8711" width="9.140625" style="111"/>
    <col min="8712" max="8712" width="4.85546875" style="111" customWidth="1"/>
    <col min="8713" max="8713" width="14" style="111" customWidth="1"/>
    <col min="8714" max="8714" width="10.140625" style="111" customWidth="1"/>
    <col min="8715" max="8715" width="9.140625" style="111"/>
    <col min="8716" max="8716" width="16.5703125" style="111" customWidth="1"/>
    <col min="8717" max="8960" width="9.140625" style="111"/>
    <col min="8961" max="8961" width="6.140625" style="111" customWidth="1"/>
    <col min="8962" max="8962" width="9.140625" style="111"/>
    <col min="8963" max="8963" width="30" style="111" customWidth="1"/>
    <col min="8964" max="8964" width="2.140625" style="111" customWidth="1"/>
    <col min="8965" max="8965" width="4.85546875" style="111" customWidth="1"/>
    <col min="8966" max="8966" width="3.5703125" style="111" customWidth="1"/>
    <col min="8967" max="8967" width="9.140625" style="111"/>
    <col min="8968" max="8968" width="4.85546875" style="111" customWidth="1"/>
    <col min="8969" max="8969" width="14" style="111" customWidth="1"/>
    <col min="8970" max="8970" width="10.140625" style="111" customWidth="1"/>
    <col min="8971" max="8971" width="9.140625" style="111"/>
    <col min="8972" max="8972" width="16.5703125" style="111" customWidth="1"/>
    <col min="8973" max="9216" width="9.140625" style="111"/>
    <col min="9217" max="9217" width="6.140625" style="111" customWidth="1"/>
    <col min="9218" max="9218" width="9.140625" style="111"/>
    <col min="9219" max="9219" width="30" style="111" customWidth="1"/>
    <col min="9220" max="9220" width="2.140625" style="111" customWidth="1"/>
    <col min="9221" max="9221" width="4.85546875" style="111" customWidth="1"/>
    <col min="9222" max="9222" width="3.5703125" style="111" customWidth="1"/>
    <col min="9223" max="9223" width="9.140625" style="111"/>
    <col min="9224" max="9224" width="4.85546875" style="111" customWidth="1"/>
    <col min="9225" max="9225" width="14" style="111" customWidth="1"/>
    <col min="9226" max="9226" width="10.140625" style="111" customWidth="1"/>
    <col min="9227" max="9227" width="9.140625" style="111"/>
    <col min="9228" max="9228" width="16.5703125" style="111" customWidth="1"/>
    <col min="9229" max="9472" width="9.140625" style="111"/>
    <col min="9473" max="9473" width="6.140625" style="111" customWidth="1"/>
    <col min="9474" max="9474" width="9.140625" style="111"/>
    <col min="9475" max="9475" width="30" style="111" customWidth="1"/>
    <col min="9476" max="9476" width="2.140625" style="111" customWidth="1"/>
    <col min="9477" max="9477" width="4.85546875" style="111" customWidth="1"/>
    <col min="9478" max="9478" width="3.5703125" style="111" customWidth="1"/>
    <col min="9479" max="9479" width="9.140625" style="111"/>
    <col min="9480" max="9480" width="4.85546875" style="111" customWidth="1"/>
    <col min="9481" max="9481" width="14" style="111" customWidth="1"/>
    <col min="9482" max="9482" width="10.140625" style="111" customWidth="1"/>
    <col min="9483" max="9483" width="9.140625" style="111"/>
    <col min="9484" max="9484" width="16.5703125" style="111" customWidth="1"/>
    <col min="9485" max="9728" width="9.140625" style="111"/>
    <col min="9729" max="9729" width="6.140625" style="111" customWidth="1"/>
    <col min="9730" max="9730" width="9.140625" style="111"/>
    <col min="9731" max="9731" width="30" style="111" customWidth="1"/>
    <col min="9732" max="9732" width="2.140625" style="111" customWidth="1"/>
    <col min="9733" max="9733" width="4.85546875" style="111" customWidth="1"/>
    <col min="9734" max="9734" width="3.5703125" style="111" customWidth="1"/>
    <col min="9735" max="9735" width="9.140625" style="111"/>
    <col min="9736" max="9736" width="4.85546875" style="111" customWidth="1"/>
    <col min="9737" max="9737" width="14" style="111" customWidth="1"/>
    <col min="9738" max="9738" width="10.140625" style="111" customWidth="1"/>
    <col min="9739" max="9739" width="9.140625" style="111"/>
    <col min="9740" max="9740" width="16.5703125" style="111" customWidth="1"/>
    <col min="9741" max="9984" width="9.140625" style="111"/>
    <col min="9985" max="9985" width="6.140625" style="111" customWidth="1"/>
    <col min="9986" max="9986" width="9.140625" style="111"/>
    <col min="9987" max="9987" width="30" style="111" customWidth="1"/>
    <col min="9988" max="9988" width="2.140625" style="111" customWidth="1"/>
    <col min="9989" max="9989" width="4.85546875" style="111" customWidth="1"/>
    <col min="9990" max="9990" width="3.5703125" style="111" customWidth="1"/>
    <col min="9991" max="9991" width="9.140625" style="111"/>
    <col min="9992" max="9992" width="4.85546875" style="111" customWidth="1"/>
    <col min="9993" max="9993" width="14" style="111" customWidth="1"/>
    <col min="9994" max="9994" width="10.140625" style="111" customWidth="1"/>
    <col min="9995" max="9995" width="9.140625" style="111"/>
    <col min="9996" max="9996" width="16.5703125" style="111" customWidth="1"/>
    <col min="9997" max="10240" width="9.140625" style="111"/>
    <col min="10241" max="10241" width="6.140625" style="111" customWidth="1"/>
    <col min="10242" max="10242" width="9.140625" style="111"/>
    <col min="10243" max="10243" width="30" style="111" customWidth="1"/>
    <col min="10244" max="10244" width="2.140625" style="111" customWidth="1"/>
    <col min="10245" max="10245" width="4.85546875" style="111" customWidth="1"/>
    <col min="10246" max="10246" width="3.5703125" style="111" customWidth="1"/>
    <col min="10247" max="10247" width="9.140625" style="111"/>
    <col min="10248" max="10248" width="4.85546875" style="111" customWidth="1"/>
    <col min="10249" max="10249" width="14" style="111" customWidth="1"/>
    <col min="10250" max="10250" width="10.140625" style="111" customWidth="1"/>
    <col min="10251" max="10251" width="9.140625" style="111"/>
    <col min="10252" max="10252" width="16.5703125" style="111" customWidth="1"/>
    <col min="10253" max="10496" width="9.140625" style="111"/>
    <col min="10497" max="10497" width="6.140625" style="111" customWidth="1"/>
    <col min="10498" max="10498" width="9.140625" style="111"/>
    <col min="10499" max="10499" width="30" style="111" customWidth="1"/>
    <col min="10500" max="10500" width="2.140625" style="111" customWidth="1"/>
    <col min="10501" max="10501" width="4.85546875" style="111" customWidth="1"/>
    <col min="10502" max="10502" width="3.5703125" style="111" customWidth="1"/>
    <col min="10503" max="10503" width="9.140625" style="111"/>
    <col min="10504" max="10504" width="4.85546875" style="111" customWidth="1"/>
    <col min="10505" max="10505" width="14" style="111" customWidth="1"/>
    <col min="10506" max="10506" width="10.140625" style="111" customWidth="1"/>
    <col min="10507" max="10507" width="9.140625" style="111"/>
    <col min="10508" max="10508" width="16.5703125" style="111" customWidth="1"/>
    <col min="10509" max="10752" width="9.140625" style="111"/>
    <col min="10753" max="10753" width="6.140625" style="111" customWidth="1"/>
    <col min="10754" max="10754" width="9.140625" style="111"/>
    <col min="10755" max="10755" width="30" style="111" customWidth="1"/>
    <col min="10756" max="10756" width="2.140625" style="111" customWidth="1"/>
    <col min="10757" max="10757" width="4.85546875" style="111" customWidth="1"/>
    <col min="10758" max="10758" width="3.5703125" style="111" customWidth="1"/>
    <col min="10759" max="10759" width="9.140625" style="111"/>
    <col min="10760" max="10760" width="4.85546875" style="111" customWidth="1"/>
    <col min="10761" max="10761" width="14" style="111" customWidth="1"/>
    <col min="10762" max="10762" width="10.140625" style="111" customWidth="1"/>
    <col min="10763" max="10763" width="9.140625" style="111"/>
    <col min="10764" max="10764" width="16.5703125" style="111" customWidth="1"/>
    <col min="10765" max="11008" width="9.140625" style="111"/>
    <col min="11009" max="11009" width="6.140625" style="111" customWidth="1"/>
    <col min="11010" max="11010" width="9.140625" style="111"/>
    <col min="11011" max="11011" width="30" style="111" customWidth="1"/>
    <col min="11012" max="11012" width="2.140625" style="111" customWidth="1"/>
    <col min="11013" max="11013" width="4.85546875" style="111" customWidth="1"/>
    <col min="11014" max="11014" width="3.5703125" style="111" customWidth="1"/>
    <col min="11015" max="11015" width="9.140625" style="111"/>
    <col min="11016" max="11016" width="4.85546875" style="111" customWidth="1"/>
    <col min="11017" max="11017" width="14" style="111" customWidth="1"/>
    <col min="11018" max="11018" width="10.140625" style="111" customWidth="1"/>
    <col min="11019" max="11019" width="9.140625" style="111"/>
    <col min="11020" max="11020" width="16.5703125" style="111" customWidth="1"/>
    <col min="11021" max="11264" width="9.140625" style="111"/>
    <col min="11265" max="11265" width="6.140625" style="111" customWidth="1"/>
    <col min="11266" max="11266" width="9.140625" style="111"/>
    <col min="11267" max="11267" width="30" style="111" customWidth="1"/>
    <col min="11268" max="11268" width="2.140625" style="111" customWidth="1"/>
    <col min="11269" max="11269" width="4.85546875" style="111" customWidth="1"/>
    <col min="11270" max="11270" width="3.5703125" style="111" customWidth="1"/>
    <col min="11271" max="11271" width="9.140625" style="111"/>
    <col min="11272" max="11272" width="4.85546875" style="111" customWidth="1"/>
    <col min="11273" max="11273" width="14" style="111" customWidth="1"/>
    <col min="11274" max="11274" width="10.140625" style="111" customWidth="1"/>
    <col min="11275" max="11275" width="9.140625" style="111"/>
    <col min="11276" max="11276" width="16.5703125" style="111" customWidth="1"/>
    <col min="11277" max="11520" width="9.140625" style="111"/>
    <col min="11521" max="11521" width="6.140625" style="111" customWidth="1"/>
    <col min="11522" max="11522" width="9.140625" style="111"/>
    <col min="11523" max="11523" width="30" style="111" customWidth="1"/>
    <col min="11524" max="11524" width="2.140625" style="111" customWidth="1"/>
    <col min="11525" max="11525" width="4.85546875" style="111" customWidth="1"/>
    <col min="11526" max="11526" width="3.5703125" style="111" customWidth="1"/>
    <col min="11527" max="11527" width="9.140625" style="111"/>
    <col min="11528" max="11528" width="4.85546875" style="111" customWidth="1"/>
    <col min="11529" max="11529" width="14" style="111" customWidth="1"/>
    <col min="11530" max="11530" width="10.140625" style="111" customWidth="1"/>
    <col min="11531" max="11531" width="9.140625" style="111"/>
    <col min="11532" max="11532" width="16.5703125" style="111" customWidth="1"/>
    <col min="11533" max="11776" width="9.140625" style="111"/>
    <col min="11777" max="11777" width="6.140625" style="111" customWidth="1"/>
    <col min="11778" max="11778" width="9.140625" style="111"/>
    <col min="11779" max="11779" width="30" style="111" customWidth="1"/>
    <col min="11780" max="11780" width="2.140625" style="111" customWidth="1"/>
    <col min="11781" max="11781" width="4.85546875" style="111" customWidth="1"/>
    <col min="11782" max="11782" width="3.5703125" style="111" customWidth="1"/>
    <col min="11783" max="11783" width="9.140625" style="111"/>
    <col min="11784" max="11784" width="4.85546875" style="111" customWidth="1"/>
    <col min="11785" max="11785" width="14" style="111" customWidth="1"/>
    <col min="11786" max="11786" width="10.140625" style="111" customWidth="1"/>
    <col min="11787" max="11787" width="9.140625" style="111"/>
    <col min="11788" max="11788" width="16.5703125" style="111" customWidth="1"/>
    <col min="11789" max="12032" width="9.140625" style="111"/>
    <col min="12033" max="12033" width="6.140625" style="111" customWidth="1"/>
    <col min="12034" max="12034" width="9.140625" style="111"/>
    <col min="12035" max="12035" width="30" style="111" customWidth="1"/>
    <col min="12036" max="12036" width="2.140625" style="111" customWidth="1"/>
    <col min="12037" max="12037" width="4.85546875" style="111" customWidth="1"/>
    <col min="12038" max="12038" width="3.5703125" style="111" customWidth="1"/>
    <col min="12039" max="12039" width="9.140625" style="111"/>
    <col min="12040" max="12040" width="4.85546875" style="111" customWidth="1"/>
    <col min="12041" max="12041" width="14" style="111" customWidth="1"/>
    <col min="12042" max="12042" width="10.140625" style="111" customWidth="1"/>
    <col min="12043" max="12043" width="9.140625" style="111"/>
    <col min="12044" max="12044" width="16.5703125" style="111" customWidth="1"/>
    <col min="12045" max="12288" width="9.140625" style="111"/>
    <col min="12289" max="12289" width="6.140625" style="111" customWidth="1"/>
    <col min="12290" max="12290" width="9.140625" style="111"/>
    <col min="12291" max="12291" width="30" style="111" customWidth="1"/>
    <col min="12292" max="12292" width="2.140625" style="111" customWidth="1"/>
    <col min="12293" max="12293" width="4.85546875" style="111" customWidth="1"/>
    <col min="12294" max="12294" width="3.5703125" style="111" customWidth="1"/>
    <col min="12295" max="12295" width="9.140625" style="111"/>
    <col min="12296" max="12296" width="4.85546875" style="111" customWidth="1"/>
    <col min="12297" max="12297" width="14" style="111" customWidth="1"/>
    <col min="12298" max="12298" width="10.140625" style="111" customWidth="1"/>
    <col min="12299" max="12299" width="9.140625" style="111"/>
    <col min="12300" max="12300" width="16.5703125" style="111" customWidth="1"/>
    <col min="12301" max="12544" width="9.140625" style="111"/>
    <col min="12545" max="12545" width="6.140625" style="111" customWidth="1"/>
    <col min="12546" max="12546" width="9.140625" style="111"/>
    <col min="12547" max="12547" width="30" style="111" customWidth="1"/>
    <col min="12548" max="12548" width="2.140625" style="111" customWidth="1"/>
    <col min="12549" max="12549" width="4.85546875" style="111" customWidth="1"/>
    <col min="12550" max="12550" width="3.5703125" style="111" customWidth="1"/>
    <col min="12551" max="12551" width="9.140625" style="111"/>
    <col min="12552" max="12552" width="4.85546875" style="111" customWidth="1"/>
    <col min="12553" max="12553" width="14" style="111" customWidth="1"/>
    <col min="12554" max="12554" width="10.140625" style="111" customWidth="1"/>
    <col min="12555" max="12555" width="9.140625" style="111"/>
    <col min="12556" max="12556" width="16.5703125" style="111" customWidth="1"/>
    <col min="12557" max="12800" width="9.140625" style="111"/>
    <col min="12801" max="12801" width="6.140625" style="111" customWidth="1"/>
    <col min="12802" max="12802" width="9.140625" style="111"/>
    <col min="12803" max="12803" width="30" style="111" customWidth="1"/>
    <col min="12804" max="12804" width="2.140625" style="111" customWidth="1"/>
    <col min="12805" max="12805" width="4.85546875" style="111" customWidth="1"/>
    <col min="12806" max="12806" width="3.5703125" style="111" customWidth="1"/>
    <col min="12807" max="12807" width="9.140625" style="111"/>
    <col min="12808" max="12808" width="4.85546875" style="111" customWidth="1"/>
    <col min="12809" max="12809" width="14" style="111" customWidth="1"/>
    <col min="12810" max="12810" width="10.140625" style="111" customWidth="1"/>
    <col min="12811" max="12811" width="9.140625" style="111"/>
    <col min="12812" max="12812" width="16.5703125" style="111" customWidth="1"/>
    <col min="12813" max="13056" width="9.140625" style="111"/>
    <col min="13057" max="13057" width="6.140625" style="111" customWidth="1"/>
    <col min="13058" max="13058" width="9.140625" style="111"/>
    <col min="13059" max="13059" width="30" style="111" customWidth="1"/>
    <col min="13060" max="13060" width="2.140625" style="111" customWidth="1"/>
    <col min="13061" max="13061" width="4.85546875" style="111" customWidth="1"/>
    <col min="13062" max="13062" width="3.5703125" style="111" customWidth="1"/>
    <col min="13063" max="13063" width="9.140625" style="111"/>
    <col min="13064" max="13064" width="4.85546875" style="111" customWidth="1"/>
    <col min="13065" max="13065" width="14" style="111" customWidth="1"/>
    <col min="13066" max="13066" width="10.140625" style="111" customWidth="1"/>
    <col min="13067" max="13067" width="9.140625" style="111"/>
    <col min="13068" max="13068" width="16.5703125" style="111" customWidth="1"/>
    <col min="13069" max="13312" width="9.140625" style="111"/>
    <col min="13313" max="13313" width="6.140625" style="111" customWidth="1"/>
    <col min="13314" max="13314" width="9.140625" style="111"/>
    <col min="13315" max="13315" width="30" style="111" customWidth="1"/>
    <col min="13316" max="13316" width="2.140625" style="111" customWidth="1"/>
    <col min="13317" max="13317" width="4.85546875" style="111" customWidth="1"/>
    <col min="13318" max="13318" width="3.5703125" style="111" customWidth="1"/>
    <col min="13319" max="13319" width="9.140625" style="111"/>
    <col min="13320" max="13320" width="4.85546875" style="111" customWidth="1"/>
    <col min="13321" max="13321" width="14" style="111" customWidth="1"/>
    <col min="13322" max="13322" width="10.140625" style="111" customWidth="1"/>
    <col min="13323" max="13323" width="9.140625" style="111"/>
    <col min="13324" max="13324" width="16.5703125" style="111" customWidth="1"/>
    <col min="13325" max="13568" width="9.140625" style="111"/>
    <col min="13569" max="13569" width="6.140625" style="111" customWidth="1"/>
    <col min="13570" max="13570" width="9.140625" style="111"/>
    <col min="13571" max="13571" width="30" style="111" customWidth="1"/>
    <col min="13572" max="13572" width="2.140625" style="111" customWidth="1"/>
    <col min="13573" max="13573" width="4.85546875" style="111" customWidth="1"/>
    <col min="13574" max="13574" width="3.5703125" style="111" customWidth="1"/>
    <col min="13575" max="13575" width="9.140625" style="111"/>
    <col min="13576" max="13576" width="4.85546875" style="111" customWidth="1"/>
    <col min="13577" max="13577" width="14" style="111" customWidth="1"/>
    <col min="13578" max="13578" width="10.140625" style="111" customWidth="1"/>
    <col min="13579" max="13579" width="9.140625" style="111"/>
    <col min="13580" max="13580" width="16.5703125" style="111" customWidth="1"/>
    <col min="13581" max="13824" width="9.140625" style="111"/>
    <col min="13825" max="13825" width="6.140625" style="111" customWidth="1"/>
    <col min="13826" max="13826" width="9.140625" style="111"/>
    <col min="13827" max="13827" width="30" style="111" customWidth="1"/>
    <col min="13828" max="13828" width="2.140625" style="111" customWidth="1"/>
    <col min="13829" max="13829" width="4.85546875" style="111" customWidth="1"/>
    <col min="13830" max="13830" width="3.5703125" style="111" customWidth="1"/>
    <col min="13831" max="13831" width="9.140625" style="111"/>
    <col min="13832" max="13832" width="4.85546875" style="111" customWidth="1"/>
    <col min="13833" max="13833" width="14" style="111" customWidth="1"/>
    <col min="13834" max="13834" width="10.140625" style="111" customWidth="1"/>
    <col min="13835" max="13835" width="9.140625" style="111"/>
    <col min="13836" max="13836" width="16.5703125" style="111" customWidth="1"/>
    <col min="13837" max="14080" width="9.140625" style="111"/>
    <col min="14081" max="14081" width="6.140625" style="111" customWidth="1"/>
    <col min="14082" max="14082" width="9.140625" style="111"/>
    <col min="14083" max="14083" width="30" style="111" customWidth="1"/>
    <col min="14084" max="14084" width="2.140625" style="111" customWidth="1"/>
    <col min="14085" max="14085" width="4.85546875" style="111" customWidth="1"/>
    <col min="14086" max="14086" width="3.5703125" style="111" customWidth="1"/>
    <col min="14087" max="14087" width="9.140625" style="111"/>
    <col min="14088" max="14088" width="4.85546875" style="111" customWidth="1"/>
    <col min="14089" max="14089" width="14" style="111" customWidth="1"/>
    <col min="14090" max="14090" width="10.140625" style="111" customWidth="1"/>
    <col min="14091" max="14091" width="9.140625" style="111"/>
    <col min="14092" max="14092" width="16.5703125" style="111" customWidth="1"/>
    <col min="14093" max="14336" width="9.140625" style="111"/>
    <col min="14337" max="14337" width="6.140625" style="111" customWidth="1"/>
    <col min="14338" max="14338" width="9.140625" style="111"/>
    <col min="14339" max="14339" width="30" style="111" customWidth="1"/>
    <col min="14340" max="14340" width="2.140625" style="111" customWidth="1"/>
    <col min="14341" max="14341" width="4.85546875" style="111" customWidth="1"/>
    <col min="14342" max="14342" width="3.5703125" style="111" customWidth="1"/>
    <col min="14343" max="14343" width="9.140625" style="111"/>
    <col min="14344" max="14344" width="4.85546875" style="111" customWidth="1"/>
    <col min="14345" max="14345" width="14" style="111" customWidth="1"/>
    <col min="14346" max="14346" width="10.140625" style="111" customWidth="1"/>
    <col min="14347" max="14347" width="9.140625" style="111"/>
    <col min="14348" max="14348" width="16.5703125" style="111" customWidth="1"/>
    <col min="14349" max="14592" width="9.140625" style="111"/>
    <col min="14593" max="14593" width="6.140625" style="111" customWidth="1"/>
    <col min="14594" max="14594" width="9.140625" style="111"/>
    <col min="14595" max="14595" width="30" style="111" customWidth="1"/>
    <col min="14596" max="14596" width="2.140625" style="111" customWidth="1"/>
    <col min="14597" max="14597" width="4.85546875" style="111" customWidth="1"/>
    <col min="14598" max="14598" width="3.5703125" style="111" customWidth="1"/>
    <col min="14599" max="14599" width="9.140625" style="111"/>
    <col min="14600" max="14600" width="4.85546875" style="111" customWidth="1"/>
    <col min="14601" max="14601" width="14" style="111" customWidth="1"/>
    <col min="14602" max="14602" width="10.140625" style="111" customWidth="1"/>
    <col min="14603" max="14603" width="9.140625" style="111"/>
    <col min="14604" max="14604" width="16.5703125" style="111" customWidth="1"/>
    <col min="14605" max="14848" width="9.140625" style="111"/>
    <col min="14849" max="14849" width="6.140625" style="111" customWidth="1"/>
    <col min="14850" max="14850" width="9.140625" style="111"/>
    <col min="14851" max="14851" width="30" style="111" customWidth="1"/>
    <col min="14852" max="14852" width="2.140625" style="111" customWidth="1"/>
    <col min="14853" max="14853" width="4.85546875" style="111" customWidth="1"/>
    <col min="14854" max="14854" width="3.5703125" style="111" customWidth="1"/>
    <col min="14855" max="14855" width="9.140625" style="111"/>
    <col min="14856" max="14856" width="4.85546875" style="111" customWidth="1"/>
    <col min="14857" max="14857" width="14" style="111" customWidth="1"/>
    <col min="14858" max="14858" width="10.140625" style="111" customWidth="1"/>
    <col min="14859" max="14859" width="9.140625" style="111"/>
    <col min="14860" max="14860" width="16.5703125" style="111" customWidth="1"/>
    <col min="14861" max="15104" width="9.140625" style="111"/>
    <col min="15105" max="15105" width="6.140625" style="111" customWidth="1"/>
    <col min="15106" max="15106" width="9.140625" style="111"/>
    <col min="15107" max="15107" width="30" style="111" customWidth="1"/>
    <col min="15108" max="15108" width="2.140625" style="111" customWidth="1"/>
    <col min="15109" max="15109" width="4.85546875" style="111" customWidth="1"/>
    <col min="15110" max="15110" width="3.5703125" style="111" customWidth="1"/>
    <col min="15111" max="15111" width="9.140625" style="111"/>
    <col min="15112" max="15112" width="4.85546875" style="111" customWidth="1"/>
    <col min="15113" max="15113" width="14" style="111" customWidth="1"/>
    <col min="15114" max="15114" width="10.140625" style="111" customWidth="1"/>
    <col min="15115" max="15115" width="9.140625" style="111"/>
    <col min="15116" max="15116" width="16.5703125" style="111" customWidth="1"/>
    <col min="15117" max="15360" width="9.140625" style="111"/>
    <col min="15361" max="15361" width="6.140625" style="111" customWidth="1"/>
    <col min="15362" max="15362" width="9.140625" style="111"/>
    <col min="15363" max="15363" width="30" style="111" customWidth="1"/>
    <col min="15364" max="15364" width="2.140625" style="111" customWidth="1"/>
    <col min="15365" max="15365" width="4.85546875" style="111" customWidth="1"/>
    <col min="15366" max="15366" width="3.5703125" style="111" customWidth="1"/>
    <col min="15367" max="15367" width="9.140625" style="111"/>
    <col min="15368" max="15368" width="4.85546875" style="111" customWidth="1"/>
    <col min="15369" max="15369" width="14" style="111" customWidth="1"/>
    <col min="15370" max="15370" width="10.140625" style="111" customWidth="1"/>
    <col min="15371" max="15371" width="9.140625" style="111"/>
    <col min="15372" max="15372" width="16.5703125" style="111" customWidth="1"/>
    <col min="15373" max="15616" width="9.140625" style="111"/>
    <col min="15617" max="15617" width="6.140625" style="111" customWidth="1"/>
    <col min="15618" max="15618" width="9.140625" style="111"/>
    <col min="15619" max="15619" width="30" style="111" customWidth="1"/>
    <col min="15620" max="15620" width="2.140625" style="111" customWidth="1"/>
    <col min="15621" max="15621" width="4.85546875" style="111" customWidth="1"/>
    <col min="15622" max="15622" width="3.5703125" style="111" customWidth="1"/>
    <col min="15623" max="15623" width="9.140625" style="111"/>
    <col min="15624" max="15624" width="4.85546875" style="111" customWidth="1"/>
    <col min="15625" max="15625" width="14" style="111" customWidth="1"/>
    <col min="15626" max="15626" width="10.140625" style="111" customWidth="1"/>
    <col min="15627" max="15627" width="9.140625" style="111"/>
    <col min="15628" max="15628" width="16.5703125" style="111" customWidth="1"/>
    <col min="15629" max="15872" width="9.140625" style="111"/>
    <col min="15873" max="15873" width="6.140625" style="111" customWidth="1"/>
    <col min="15874" max="15874" width="9.140625" style="111"/>
    <col min="15875" max="15875" width="30" style="111" customWidth="1"/>
    <col min="15876" max="15876" width="2.140625" style="111" customWidth="1"/>
    <col min="15877" max="15877" width="4.85546875" style="111" customWidth="1"/>
    <col min="15878" max="15878" width="3.5703125" style="111" customWidth="1"/>
    <col min="15879" max="15879" width="9.140625" style="111"/>
    <col min="15880" max="15880" width="4.85546875" style="111" customWidth="1"/>
    <col min="15881" max="15881" width="14" style="111" customWidth="1"/>
    <col min="15882" max="15882" width="10.140625" style="111" customWidth="1"/>
    <col min="15883" max="15883" width="9.140625" style="111"/>
    <col min="15884" max="15884" width="16.5703125" style="111" customWidth="1"/>
    <col min="15885" max="16128" width="9.140625" style="111"/>
    <col min="16129" max="16129" width="6.140625" style="111" customWidth="1"/>
    <col min="16130" max="16130" width="9.140625" style="111"/>
    <col min="16131" max="16131" width="30" style="111" customWidth="1"/>
    <col min="16132" max="16132" width="2.140625" style="111" customWidth="1"/>
    <col min="16133" max="16133" width="4.85546875" style="111" customWidth="1"/>
    <col min="16134" max="16134" width="3.5703125" style="111" customWidth="1"/>
    <col min="16135" max="16135" width="9.140625" style="111"/>
    <col min="16136" max="16136" width="4.85546875" style="111" customWidth="1"/>
    <col min="16137" max="16137" width="14" style="111" customWidth="1"/>
    <col min="16138" max="16138" width="10.140625" style="111" customWidth="1"/>
    <col min="16139" max="16139" width="9.140625" style="111"/>
    <col min="16140" max="16140" width="16.5703125" style="111" customWidth="1"/>
    <col min="16141" max="16384" width="9.140625" style="111"/>
  </cols>
  <sheetData>
    <row r="1" spans="1:106" ht="18.75" customHeight="1">
      <c r="A1" s="156"/>
      <c r="B1" s="105"/>
      <c r="C1" s="106" t="s">
        <v>1027</v>
      </c>
      <c r="D1" s="105"/>
      <c r="E1" s="105"/>
      <c r="F1" s="105"/>
      <c r="G1" s="105"/>
      <c r="H1" s="105"/>
      <c r="I1" s="105"/>
      <c r="J1" s="107"/>
      <c r="K1" s="108"/>
      <c r="L1" s="498"/>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0"/>
      <c r="AM1" s="110"/>
      <c r="AN1" s="110"/>
      <c r="AO1" s="110"/>
      <c r="AP1" s="110"/>
      <c r="AQ1" s="110"/>
      <c r="AR1" s="110"/>
      <c r="AS1" s="110"/>
      <c r="AT1" s="110"/>
      <c r="AU1" s="110"/>
      <c r="AV1" s="110"/>
      <c r="AW1" s="110"/>
      <c r="AX1" s="110"/>
      <c r="AY1" s="110"/>
      <c r="AZ1" s="110"/>
      <c r="BA1" s="110"/>
      <c r="BB1" s="110"/>
      <c r="BC1" s="110"/>
      <c r="BD1" s="110"/>
      <c r="BE1" s="110"/>
      <c r="BF1" s="110"/>
      <c r="BG1" s="110"/>
      <c r="BH1" s="110"/>
      <c r="BI1" s="110"/>
      <c r="BJ1" s="110"/>
      <c r="BK1" s="110"/>
      <c r="BL1" s="110"/>
      <c r="BM1" s="110"/>
      <c r="BN1" s="110"/>
      <c r="BO1" s="110"/>
      <c r="BP1" s="110"/>
      <c r="BQ1" s="110"/>
      <c r="BR1" s="110"/>
      <c r="BS1" s="110"/>
      <c r="BT1" s="110"/>
      <c r="BU1" s="110"/>
      <c r="BV1" s="110"/>
      <c r="BW1" s="110"/>
      <c r="BX1" s="110"/>
      <c r="BY1" s="110"/>
      <c r="BZ1" s="110"/>
      <c r="CA1" s="110"/>
      <c r="CB1" s="110"/>
      <c r="CC1" s="110"/>
      <c r="CD1" s="110"/>
      <c r="CE1" s="110"/>
      <c r="CF1" s="110"/>
      <c r="CG1" s="110"/>
      <c r="CH1" s="110"/>
      <c r="CI1" s="110"/>
      <c r="CJ1" s="110"/>
      <c r="CK1" s="110"/>
      <c r="CL1" s="110"/>
      <c r="CM1" s="110"/>
      <c r="CN1" s="110"/>
      <c r="CO1" s="110"/>
      <c r="CP1" s="110"/>
      <c r="CQ1" s="110"/>
      <c r="CR1" s="110"/>
      <c r="CS1" s="110"/>
      <c r="CT1" s="110"/>
      <c r="CU1" s="110"/>
      <c r="CV1" s="110"/>
      <c r="CW1" s="110"/>
      <c r="CX1" s="110"/>
      <c r="CY1" s="110"/>
      <c r="CZ1" s="110"/>
      <c r="DA1" s="110"/>
      <c r="DB1" s="110"/>
    </row>
    <row r="2" spans="1:106" ht="15">
      <c r="A2" s="112"/>
      <c r="B2" s="113"/>
      <c r="C2" s="114">
        <f ca="1">TODAY()</f>
        <v>44580</v>
      </c>
      <c r="D2" s="113"/>
      <c r="E2" s="113"/>
      <c r="F2" s="113"/>
      <c r="G2" s="113"/>
      <c r="H2" s="113"/>
      <c r="I2" s="113"/>
      <c r="J2" s="113"/>
      <c r="K2" s="113"/>
      <c r="L2" s="498"/>
      <c r="M2" s="109"/>
      <c r="N2" s="109"/>
      <c r="O2" s="109"/>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0"/>
      <c r="BG2" s="110"/>
      <c r="BH2" s="110"/>
      <c r="BI2" s="110"/>
      <c r="BJ2" s="110"/>
      <c r="BK2" s="110"/>
      <c r="BL2" s="110"/>
      <c r="BM2" s="110"/>
      <c r="BN2" s="110"/>
      <c r="BO2" s="110"/>
      <c r="BP2" s="110"/>
      <c r="BQ2" s="110"/>
      <c r="BR2" s="110"/>
      <c r="BS2" s="110"/>
      <c r="BT2" s="110"/>
      <c r="BU2" s="110"/>
      <c r="BV2" s="110"/>
      <c r="BW2" s="110"/>
      <c r="BX2" s="110"/>
      <c r="BY2" s="110"/>
      <c r="BZ2" s="110"/>
      <c r="CA2" s="110"/>
      <c r="CB2" s="110"/>
      <c r="CC2" s="110"/>
      <c r="CD2" s="110"/>
      <c r="CE2" s="110"/>
      <c r="CF2" s="110"/>
      <c r="CG2" s="110"/>
      <c r="CH2" s="110"/>
      <c r="CI2" s="110"/>
      <c r="CJ2" s="110"/>
      <c r="CK2" s="110"/>
      <c r="CL2" s="110"/>
      <c r="CM2" s="110"/>
      <c r="CN2" s="110"/>
      <c r="CO2" s="110"/>
      <c r="CP2" s="110"/>
      <c r="CQ2" s="110"/>
      <c r="CR2" s="110"/>
      <c r="CS2" s="110"/>
      <c r="CT2" s="110"/>
      <c r="CU2" s="110"/>
      <c r="CV2" s="110"/>
      <c r="CW2" s="110"/>
      <c r="CX2" s="110"/>
      <c r="CY2" s="110"/>
      <c r="CZ2" s="110"/>
      <c r="DA2" s="110"/>
      <c r="DB2" s="110"/>
    </row>
    <row r="3" spans="1:106">
      <c r="A3" s="115"/>
      <c r="B3" s="113"/>
      <c r="C3" s="116">
        <f ca="1">TODAY()</f>
        <v>44580</v>
      </c>
      <c r="D3" s="113"/>
      <c r="E3" s="113"/>
      <c r="F3" s="113"/>
      <c r="G3" s="113"/>
      <c r="H3" s="113"/>
      <c r="I3" s="116"/>
      <c r="J3" s="113"/>
      <c r="K3" s="113"/>
      <c r="L3" s="498"/>
      <c r="M3" s="109"/>
      <c r="N3" s="109"/>
      <c r="O3" s="109"/>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row>
    <row r="4" spans="1:106" ht="12.75" customHeight="1">
      <c r="A4" s="115"/>
      <c r="B4" s="113"/>
      <c r="C4" s="113"/>
      <c r="D4" s="113"/>
      <c r="E4" s="113"/>
      <c r="F4" s="113"/>
      <c r="G4" s="113"/>
      <c r="H4" s="113"/>
      <c r="I4" s="116"/>
      <c r="J4" s="113"/>
      <c r="K4" s="656" t="s">
        <v>34</v>
      </c>
      <c r="L4" s="498"/>
      <c r="M4" s="109"/>
      <c r="N4" s="109"/>
      <c r="O4" s="109"/>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0"/>
      <c r="BP4" s="110"/>
      <c r="BQ4" s="110"/>
      <c r="BR4" s="110"/>
      <c r="BS4" s="110"/>
      <c r="BT4" s="110"/>
      <c r="BU4" s="110"/>
      <c r="BV4" s="110"/>
      <c r="BW4" s="110"/>
      <c r="BX4" s="110"/>
      <c r="BY4" s="110"/>
      <c r="BZ4" s="110"/>
      <c r="CA4" s="110"/>
      <c r="CB4" s="110"/>
      <c r="CC4" s="110"/>
      <c r="CD4" s="110"/>
      <c r="CE4" s="110"/>
      <c r="CF4" s="110"/>
      <c r="CG4" s="110"/>
      <c r="CH4" s="110"/>
      <c r="CI4" s="110"/>
      <c r="CJ4" s="110"/>
      <c r="CK4" s="110"/>
      <c r="CL4" s="110"/>
      <c r="CM4" s="110"/>
      <c r="CN4" s="110"/>
      <c r="CO4" s="110"/>
      <c r="CP4" s="110"/>
      <c r="CQ4" s="110"/>
      <c r="CR4" s="110"/>
      <c r="CS4" s="110"/>
      <c r="CT4" s="110"/>
      <c r="CU4" s="110"/>
      <c r="CV4" s="110"/>
      <c r="CW4" s="110"/>
      <c r="CX4" s="110"/>
      <c r="CY4" s="110"/>
      <c r="CZ4" s="110"/>
      <c r="DA4" s="110"/>
      <c r="DB4" s="110"/>
    </row>
    <row r="5" spans="1:106" ht="9" customHeight="1" thickBot="1">
      <c r="A5" s="117"/>
      <c r="B5" s="118"/>
      <c r="C5" s="118"/>
      <c r="D5" s="118"/>
      <c r="E5" s="117"/>
      <c r="F5" s="118"/>
      <c r="G5" s="118"/>
      <c r="H5" s="118"/>
      <c r="I5" s="118"/>
      <c r="J5" s="119"/>
      <c r="K5" s="656"/>
      <c r="L5" s="120"/>
      <c r="M5" s="107"/>
      <c r="N5" s="107"/>
      <c r="O5" s="107"/>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0"/>
      <c r="BN5" s="110"/>
      <c r="BO5" s="110"/>
      <c r="BP5" s="110"/>
      <c r="BQ5" s="110"/>
      <c r="BR5" s="110"/>
      <c r="BS5" s="110"/>
      <c r="BT5" s="110"/>
      <c r="BU5" s="110"/>
      <c r="BV5" s="110"/>
      <c r="BW5" s="110"/>
      <c r="BX5" s="110"/>
      <c r="BY5" s="110"/>
      <c r="BZ5" s="110"/>
      <c r="CA5" s="110"/>
      <c r="CB5" s="110"/>
      <c r="CC5" s="110"/>
      <c r="CD5" s="110"/>
      <c r="CE5" s="110"/>
      <c r="CF5" s="110"/>
      <c r="CG5" s="110"/>
      <c r="CH5" s="110"/>
      <c r="CI5" s="110"/>
      <c r="CJ5" s="110"/>
      <c r="CK5" s="110"/>
      <c r="CL5" s="110"/>
      <c r="CM5" s="110"/>
      <c r="CN5" s="110"/>
      <c r="CO5" s="110"/>
      <c r="CP5" s="110"/>
      <c r="CQ5" s="110"/>
      <c r="CR5" s="110"/>
      <c r="CS5" s="110"/>
      <c r="CT5" s="110"/>
      <c r="CU5" s="110"/>
      <c r="CV5" s="110"/>
      <c r="CW5" s="110"/>
      <c r="CX5" s="110"/>
      <c r="CY5" s="110"/>
      <c r="CZ5" s="110"/>
      <c r="DA5" s="110"/>
      <c r="DB5" s="110"/>
    </row>
    <row r="6" spans="1:106" ht="19.5" customHeight="1" thickTop="1" thickBot="1">
      <c r="A6" s="117"/>
      <c r="B6" s="118"/>
      <c r="C6" s="118"/>
      <c r="D6" s="118"/>
      <c r="E6" s="117"/>
      <c r="F6" s="118"/>
      <c r="G6" s="118"/>
      <c r="H6" s="118"/>
      <c r="I6" s="121"/>
      <c r="J6" s="119"/>
      <c r="K6" s="656"/>
      <c r="L6" s="498"/>
      <c r="M6" s="107"/>
      <c r="N6" s="107"/>
      <c r="O6" s="107"/>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110"/>
      <c r="BB6" s="110"/>
      <c r="BC6" s="110"/>
      <c r="BD6" s="110"/>
      <c r="BE6" s="110"/>
      <c r="BF6" s="110"/>
      <c r="BG6" s="110"/>
      <c r="BH6" s="110"/>
      <c r="BI6" s="110"/>
      <c r="BJ6" s="110"/>
      <c r="BK6" s="110"/>
      <c r="BL6" s="110"/>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0"/>
      <c r="CO6" s="110"/>
      <c r="CP6" s="110"/>
      <c r="CQ6" s="110"/>
      <c r="CR6" s="110"/>
      <c r="CS6" s="110"/>
      <c r="CT6" s="110"/>
      <c r="CU6" s="110"/>
      <c r="CV6" s="110"/>
      <c r="CW6" s="110"/>
      <c r="CX6" s="110"/>
      <c r="CY6" s="110"/>
      <c r="CZ6" s="110"/>
      <c r="DA6" s="110"/>
      <c r="DB6" s="110"/>
    </row>
    <row r="7" spans="1:106" ht="11.1" customHeight="1" thickTop="1">
      <c r="A7" s="499"/>
      <c r="B7" s="500"/>
      <c r="C7" s="500"/>
      <c r="D7" s="500"/>
      <c r="E7" s="501"/>
      <c r="F7" s="502"/>
      <c r="G7" s="502"/>
      <c r="H7" s="502"/>
      <c r="I7" s="502"/>
      <c r="J7" s="503"/>
      <c r="K7" s="122"/>
      <c r="L7" s="498"/>
      <c r="M7" s="107"/>
      <c r="N7" s="107"/>
      <c r="O7" s="107"/>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0"/>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0"/>
      <c r="CO7" s="110"/>
      <c r="CP7" s="110"/>
      <c r="CQ7" s="110"/>
      <c r="CR7" s="110"/>
      <c r="CS7" s="110"/>
      <c r="CT7" s="110"/>
      <c r="CU7" s="110"/>
      <c r="CV7" s="110"/>
      <c r="CW7" s="110"/>
      <c r="CX7" s="110"/>
      <c r="CY7" s="110"/>
      <c r="CZ7" s="110"/>
      <c r="DA7" s="110"/>
      <c r="DB7" s="110"/>
    </row>
    <row r="8" spans="1:106" ht="11.1" customHeight="1" thickBot="1">
      <c r="A8" s="504"/>
      <c r="B8" s="505"/>
      <c r="C8" s="505"/>
      <c r="D8" s="505"/>
      <c r="E8" s="502"/>
      <c r="F8" s="502"/>
      <c r="G8" s="502"/>
      <c r="H8" s="502"/>
      <c r="I8" s="502"/>
      <c r="J8" s="500"/>
      <c r="K8" s="123"/>
      <c r="L8" s="498"/>
      <c r="M8" s="107"/>
      <c r="N8" s="107"/>
      <c r="O8" s="107"/>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row>
    <row r="9" spans="1:106" ht="12.75" customHeight="1" thickTop="1">
      <c r="A9" s="144"/>
      <c r="B9" s="145"/>
      <c r="C9" s="145"/>
      <c r="D9" s="189"/>
      <c r="E9" s="145"/>
      <c r="F9" s="145"/>
      <c r="G9" s="146"/>
      <c r="H9" s="146"/>
      <c r="I9" s="506" t="e">
        <f>IF(J34&gt;J36,"ERROR:  The Federal share of outlays cannot exceed the total Federal funds authorized for this period.  Adjust your expenditure sheet so that the Federal share is:",IF(J24&lt;J26-'Instructions-DataEntry'!$C$103,"ERROR:  The Federal share exceeds the amount allowed.  You must decrease the federal share on your expenditure sheet.",""))</f>
        <v>#N/A</v>
      </c>
      <c r="J9" s="507"/>
      <c r="K9" s="508"/>
      <c r="L9" s="498"/>
      <c r="M9" s="109"/>
      <c r="N9" s="109"/>
      <c r="O9" s="109"/>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110"/>
      <c r="BK9" s="110"/>
      <c r="BL9" s="110"/>
      <c r="BM9" s="110"/>
      <c r="BN9" s="110"/>
      <c r="BO9" s="110"/>
      <c r="BP9" s="110"/>
      <c r="BQ9" s="110"/>
      <c r="BR9" s="110"/>
      <c r="BS9" s="110"/>
      <c r="BT9" s="110"/>
      <c r="BU9" s="110"/>
      <c r="BV9" s="110"/>
      <c r="BW9" s="110"/>
      <c r="BX9" s="110"/>
      <c r="BY9" s="110"/>
      <c r="BZ9" s="110"/>
      <c r="CA9" s="110"/>
      <c r="CB9" s="110"/>
      <c r="CC9" s="110"/>
      <c r="CD9" s="110"/>
      <c r="CE9" s="110"/>
      <c r="CF9" s="110"/>
      <c r="CG9" s="110"/>
      <c r="CH9" s="110"/>
      <c r="CI9" s="110"/>
      <c r="CJ9" s="110"/>
      <c r="CK9" s="110"/>
      <c r="CL9" s="110"/>
      <c r="CM9" s="110"/>
      <c r="CN9" s="110"/>
      <c r="CO9" s="110"/>
      <c r="CP9" s="110"/>
      <c r="CQ9" s="110"/>
      <c r="CR9" s="110"/>
      <c r="CS9" s="110"/>
      <c r="CT9" s="110"/>
      <c r="CU9" s="110"/>
      <c r="CV9" s="110"/>
      <c r="CW9" s="110"/>
      <c r="CX9" s="110"/>
      <c r="CY9" s="110"/>
      <c r="CZ9" s="110"/>
      <c r="DA9" s="110"/>
      <c r="DB9" s="110"/>
    </row>
    <row r="10" spans="1:106" ht="11.1" customHeight="1">
      <c r="A10" s="515"/>
      <c r="B10" s="517"/>
      <c r="C10" s="518"/>
      <c r="D10" s="518"/>
      <c r="E10" s="518"/>
      <c r="F10" s="518"/>
      <c r="G10" s="519"/>
      <c r="H10" s="516"/>
      <c r="I10" s="509"/>
      <c r="J10" s="510"/>
      <c r="K10" s="511"/>
      <c r="L10" s="109"/>
      <c r="M10" s="109"/>
      <c r="N10" s="109"/>
      <c r="O10" s="109"/>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110"/>
      <c r="BK10" s="110"/>
      <c r="BL10" s="110"/>
      <c r="BM10" s="110"/>
      <c r="BN10" s="110"/>
      <c r="BO10" s="110"/>
      <c r="BP10" s="110"/>
      <c r="BQ10" s="110"/>
      <c r="BR10" s="110"/>
      <c r="BS10" s="110"/>
      <c r="BT10" s="110"/>
      <c r="BU10" s="110"/>
      <c r="BV10" s="110"/>
      <c r="BW10" s="110"/>
      <c r="BX10" s="110"/>
      <c r="BY10" s="110"/>
      <c r="BZ10" s="110"/>
      <c r="CA10" s="110"/>
      <c r="CB10" s="110"/>
      <c r="CC10" s="110"/>
      <c r="CD10" s="110"/>
      <c r="CE10" s="110"/>
      <c r="CF10" s="110"/>
      <c r="CG10" s="110"/>
      <c r="CH10" s="110"/>
      <c r="CI10" s="110"/>
      <c r="CJ10" s="110"/>
      <c r="CK10" s="110"/>
      <c r="CL10" s="110"/>
      <c r="CM10" s="110"/>
      <c r="CN10" s="110"/>
      <c r="CO10" s="110"/>
      <c r="CP10" s="110"/>
      <c r="CQ10" s="110"/>
      <c r="CR10" s="110"/>
      <c r="CS10" s="110"/>
      <c r="CT10" s="110"/>
      <c r="CU10" s="110"/>
      <c r="CV10" s="110"/>
      <c r="CW10" s="110"/>
      <c r="CX10" s="110"/>
      <c r="CY10" s="110"/>
      <c r="CZ10" s="110"/>
      <c r="DA10" s="110"/>
      <c r="DB10" s="110"/>
    </row>
    <row r="11" spans="1:106" ht="11.1" customHeight="1">
      <c r="A11" s="516"/>
      <c r="B11" s="517"/>
      <c r="C11" s="518"/>
      <c r="D11" s="518"/>
      <c r="E11" s="518"/>
      <c r="F11" s="518"/>
      <c r="G11" s="519"/>
      <c r="H11" s="516"/>
      <c r="I11" s="509"/>
      <c r="J11" s="510"/>
      <c r="K11" s="511"/>
      <c r="L11" s="520" t="e">
        <f>IF(J38&lt;0,J36,"")</f>
        <v>#VALUE!</v>
      </c>
      <c r="M11" s="109"/>
      <c r="N11" s="109"/>
      <c r="O11" s="109"/>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0"/>
      <c r="AQ11" s="110"/>
      <c r="AR11" s="110"/>
      <c r="AS11" s="110"/>
      <c r="AT11" s="110"/>
      <c r="AU11" s="110"/>
      <c r="AV11" s="110"/>
      <c r="AW11" s="110"/>
      <c r="AX11" s="110"/>
      <c r="AY11" s="110"/>
      <c r="AZ11" s="110"/>
      <c r="BA11" s="110"/>
      <c r="BB11" s="110"/>
      <c r="BC11" s="110"/>
      <c r="BD11" s="110"/>
      <c r="BE11" s="110"/>
      <c r="BF11" s="110"/>
      <c r="BG11" s="110"/>
      <c r="BH11" s="110"/>
      <c r="BI11" s="110"/>
      <c r="BJ11" s="110"/>
      <c r="BK11" s="110"/>
      <c r="BL11" s="110"/>
      <c r="BM11" s="110"/>
      <c r="BN11" s="110"/>
      <c r="BO11" s="110"/>
      <c r="BP11" s="110"/>
      <c r="BQ11" s="110"/>
      <c r="BR11" s="110"/>
      <c r="BS11" s="110"/>
      <c r="BT11" s="110"/>
      <c r="BU11" s="110"/>
      <c r="BV11" s="110"/>
      <c r="BW11" s="110"/>
      <c r="BX11" s="110"/>
      <c r="BY11" s="110"/>
      <c r="BZ11" s="110"/>
      <c r="CA11" s="110"/>
      <c r="CB11" s="110"/>
      <c r="CC11" s="110"/>
      <c r="CD11" s="110"/>
      <c r="CE11" s="110"/>
      <c r="CF11" s="110"/>
      <c r="CG11" s="110"/>
      <c r="CH11" s="110"/>
      <c r="CI11" s="110"/>
      <c r="CJ11" s="110"/>
      <c r="CK11" s="110"/>
      <c r="CL11" s="110"/>
      <c r="CM11" s="110"/>
      <c r="CN11" s="110"/>
      <c r="CO11" s="110"/>
      <c r="CP11" s="110"/>
      <c r="CQ11" s="110"/>
      <c r="CR11" s="110"/>
      <c r="CS11" s="110"/>
      <c r="CT11" s="110"/>
      <c r="CU11" s="110"/>
      <c r="CV11" s="110"/>
      <c r="CW11" s="110"/>
      <c r="CX11" s="110"/>
      <c r="CY11" s="110"/>
      <c r="CZ11" s="110"/>
      <c r="DA11" s="110"/>
      <c r="DB11" s="110"/>
    </row>
    <row r="12" spans="1:106" ht="11.1" customHeight="1" thickBot="1">
      <c r="A12" s="516"/>
      <c r="B12" s="517"/>
      <c r="C12" s="518"/>
      <c r="D12" s="518"/>
      <c r="E12" s="518"/>
      <c r="F12" s="518"/>
      <c r="G12" s="519"/>
      <c r="H12" s="516"/>
      <c r="I12" s="512"/>
      <c r="J12" s="513"/>
      <c r="K12" s="514"/>
      <c r="L12" s="521"/>
      <c r="M12" s="109"/>
      <c r="N12" s="109"/>
      <c r="O12" s="109"/>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110"/>
      <c r="BN12" s="110"/>
      <c r="BO12" s="110"/>
      <c r="BP12" s="110"/>
      <c r="BQ12" s="110"/>
      <c r="BR12" s="110"/>
      <c r="BS12" s="110"/>
      <c r="BT12" s="110"/>
      <c r="BU12" s="110"/>
      <c r="BV12" s="110"/>
      <c r="BW12" s="110"/>
      <c r="BX12" s="110"/>
      <c r="BY12" s="110"/>
      <c r="BZ12" s="110"/>
      <c r="CA12" s="110"/>
      <c r="CB12" s="110"/>
      <c r="CC12" s="110"/>
      <c r="CD12" s="110"/>
      <c r="CE12" s="110"/>
      <c r="CF12" s="110"/>
      <c r="CG12" s="110"/>
      <c r="CH12" s="110"/>
      <c r="CI12" s="110"/>
      <c r="CJ12" s="110"/>
      <c r="CK12" s="110"/>
      <c r="CL12" s="110"/>
      <c r="CM12" s="110"/>
      <c r="CN12" s="110"/>
      <c r="CO12" s="110"/>
      <c r="CP12" s="110"/>
      <c r="CQ12" s="110"/>
      <c r="CR12" s="110"/>
      <c r="CS12" s="110"/>
      <c r="CT12" s="110"/>
      <c r="CU12" s="110"/>
      <c r="CV12" s="110"/>
      <c r="CW12" s="110"/>
      <c r="CX12" s="110"/>
      <c r="CY12" s="110"/>
      <c r="CZ12" s="110"/>
      <c r="DA12" s="110"/>
      <c r="DB12" s="110"/>
    </row>
    <row r="13" spans="1:106" ht="13.5" thickTop="1">
      <c r="A13" s="522"/>
      <c r="B13" s="523"/>
      <c r="C13" s="523"/>
      <c r="D13" s="523"/>
      <c r="E13" s="524"/>
      <c r="F13" s="500"/>
      <c r="G13" s="500"/>
      <c r="H13" s="500"/>
      <c r="I13" s="525" t="e">
        <f>IF(I9="","No errors have been detected….yet!","")</f>
        <v>#N/A</v>
      </c>
      <c r="J13" s="525"/>
      <c r="K13" s="525"/>
      <c r="L13" s="526" t="e">
        <f>IF(J38&lt;0,"or less","")</f>
        <v>#VALUE!</v>
      </c>
      <c r="M13" s="109"/>
      <c r="N13" s="109"/>
      <c r="O13" s="109"/>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row>
    <row r="14" spans="1:106" ht="313.5" customHeight="1">
      <c r="A14" s="527"/>
      <c r="B14" s="528"/>
      <c r="C14" s="528"/>
      <c r="D14" s="528"/>
      <c r="E14" s="527"/>
      <c r="F14" s="528"/>
      <c r="G14" s="528"/>
      <c r="H14" s="528"/>
      <c r="I14" s="124"/>
      <c r="J14" s="124"/>
      <c r="K14" s="125"/>
      <c r="L14" s="526" t="str">
        <f>IF(G18&lt;0,"or less","")</f>
        <v/>
      </c>
      <c r="M14" s="109"/>
      <c r="N14" s="109"/>
      <c r="O14" s="109"/>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110"/>
      <c r="BN14" s="110"/>
      <c r="BO14" s="110"/>
      <c r="BP14" s="110"/>
      <c r="BQ14" s="110"/>
      <c r="BR14" s="110"/>
      <c r="BS14" s="110"/>
      <c r="BT14" s="110"/>
      <c r="BU14" s="110"/>
      <c r="BV14" s="110"/>
      <c r="BW14" s="110"/>
      <c r="BX14" s="110"/>
      <c r="BY14" s="110"/>
      <c r="BZ14" s="110"/>
      <c r="CA14" s="110"/>
      <c r="CB14" s="110"/>
      <c r="CC14" s="110"/>
      <c r="CD14" s="110"/>
      <c r="CE14" s="110"/>
      <c r="CF14" s="110"/>
      <c r="CG14" s="110"/>
      <c r="CH14" s="110"/>
      <c r="CI14" s="110"/>
      <c r="CJ14" s="110"/>
      <c r="CK14" s="110"/>
      <c r="CL14" s="110"/>
      <c r="CM14" s="110"/>
      <c r="CN14" s="110"/>
      <c r="CO14" s="110"/>
      <c r="CP14" s="110"/>
      <c r="CQ14" s="110"/>
      <c r="CR14" s="110"/>
      <c r="CS14" s="110"/>
      <c r="CT14" s="110"/>
      <c r="CU14" s="110"/>
      <c r="CV14" s="110"/>
      <c r="CW14" s="110"/>
      <c r="CX14" s="110"/>
      <c r="CY14" s="110"/>
      <c r="CZ14" s="110"/>
      <c r="DA14" s="110"/>
      <c r="DB14" s="110"/>
    </row>
    <row r="15" spans="1:106" ht="67.5" customHeight="1">
      <c r="A15" s="544"/>
      <c r="B15" s="518"/>
      <c r="C15" s="518"/>
      <c r="D15" s="518"/>
      <c r="E15" s="524"/>
      <c r="F15" s="516"/>
      <c r="G15" s="524"/>
      <c r="H15" s="500"/>
      <c r="I15" s="500"/>
      <c r="J15" s="545"/>
      <c r="K15" s="516"/>
      <c r="L15" s="109"/>
      <c r="M15" s="109"/>
      <c r="N15" s="109"/>
      <c r="O15" s="109"/>
      <c r="P15" s="110"/>
      <c r="Q15" s="110"/>
      <c r="R15" s="110"/>
      <c r="S15" s="110"/>
      <c r="T15" s="110"/>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10"/>
      <c r="CZ15" s="110"/>
      <c r="DA15" s="110"/>
      <c r="DB15" s="110"/>
    </row>
    <row r="16" spans="1:106" ht="20.25" customHeight="1">
      <c r="A16" s="126"/>
      <c r="B16" s="127"/>
      <c r="C16" s="147"/>
      <c r="D16" s="147"/>
      <c r="E16" s="148"/>
      <c r="F16" s="148"/>
      <c r="G16" s="546" t="s">
        <v>1028</v>
      </c>
      <c r="H16" s="546"/>
      <c r="I16" s="546"/>
      <c r="J16" s="547"/>
      <c r="K16" s="547"/>
      <c r="L16" s="109"/>
      <c r="M16" s="109"/>
      <c r="N16" s="109"/>
      <c r="O16" s="109"/>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L16" s="110"/>
      <c r="BM16" s="110"/>
      <c r="BN16" s="110"/>
      <c r="BO16" s="110"/>
      <c r="BP16" s="110"/>
      <c r="BQ16" s="110"/>
      <c r="BR16" s="110"/>
      <c r="BS16" s="110"/>
      <c r="BT16" s="110"/>
      <c r="BU16" s="110"/>
      <c r="BV16" s="110"/>
      <c r="BW16" s="110"/>
      <c r="BX16" s="110"/>
      <c r="BY16" s="110"/>
      <c r="BZ16" s="110"/>
      <c r="CA16" s="110"/>
      <c r="CB16" s="110"/>
      <c r="CC16" s="110"/>
      <c r="CD16" s="110"/>
      <c r="CE16" s="110"/>
      <c r="CF16" s="110"/>
      <c r="CG16" s="110"/>
      <c r="CH16" s="110"/>
      <c r="CI16" s="110"/>
      <c r="CJ16" s="110"/>
      <c r="CK16" s="110"/>
      <c r="CL16" s="110"/>
      <c r="CM16" s="110"/>
      <c r="CN16" s="110"/>
      <c r="CO16" s="110"/>
      <c r="CP16" s="110"/>
      <c r="CQ16" s="110"/>
      <c r="CR16" s="110"/>
      <c r="CS16" s="110"/>
      <c r="CT16" s="110"/>
      <c r="CU16" s="110"/>
      <c r="CV16" s="110"/>
      <c r="CW16" s="110"/>
      <c r="CX16" s="110"/>
      <c r="CY16" s="110"/>
      <c r="CZ16" s="110"/>
      <c r="DA16" s="110"/>
      <c r="DB16" s="110"/>
    </row>
    <row r="17" spans="1:106" ht="10.5" customHeight="1">
      <c r="A17" s="128"/>
      <c r="B17" s="113"/>
      <c r="C17" s="150"/>
      <c r="D17" s="150"/>
      <c r="E17" s="548"/>
      <c r="F17" s="549"/>
      <c r="G17" s="550" t="e">
        <f>'Instructions-DataEntry'!E2</f>
        <v>#N/A</v>
      </c>
      <c r="H17" s="551"/>
      <c r="I17" s="551"/>
      <c r="J17" s="552"/>
      <c r="K17" s="552"/>
      <c r="L17" s="109"/>
      <c r="M17" s="109"/>
      <c r="N17" s="109"/>
      <c r="O17" s="109"/>
      <c r="P17" s="110"/>
      <c r="Q17" s="110"/>
      <c r="R17" s="110"/>
      <c r="S17" s="110"/>
      <c r="T17" s="110"/>
      <c r="U17" s="110"/>
      <c r="V17" s="110"/>
      <c r="W17" s="110"/>
      <c r="X17" s="110"/>
      <c r="Y17" s="110"/>
      <c r="Z17" s="110"/>
      <c r="AA17" s="110"/>
      <c r="AB17" s="110"/>
      <c r="AC17" s="110"/>
      <c r="AD17" s="110"/>
      <c r="AE17" s="110"/>
      <c r="AF17" s="110"/>
      <c r="AG17" s="110"/>
      <c r="AH17" s="110"/>
      <c r="AI17" s="110"/>
      <c r="AJ17" s="110"/>
      <c r="AK17" s="110"/>
      <c r="AL17" s="110"/>
      <c r="AM17" s="110"/>
      <c r="AN17" s="110"/>
      <c r="AO17" s="110"/>
      <c r="AP17" s="110"/>
      <c r="AQ17" s="110"/>
      <c r="AR17" s="110"/>
      <c r="AS17" s="110"/>
      <c r="AT17" s="110"/>
      <c r="AU17" s="110"/>
      <c r="AV17" s="110"/>
      <c r="AW17" s="110"/>
      <c r="AX17" s="110"/>
      <c r="AY17" s="110"/>
      <c r="AZ17" s="110"/>
      <c r="BA17" s="110"/>
      <c r="BB17" s="110"/>
      <c r="BC17" s="110"/>
      <c r="BD17" s="110"/>
      <c r="BE17" s="110"/>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c r="CE17" s="110"/>
      <c r="CF17" s="110"/>
      <c r="CG17" s="110"/>
      <c r="CH17" s="110"/>
      <c r="CI17" s="110"/>
      <c r="CJ17" s="110"/>
      <c r="CK17" s="110"/>
      <c r="CL17" s="110"/>
      <c r="CM17" s="110"/>
      <c r="CN17" s="110"/>
      <c r="CO17" s="110"/>
      <c r="CP17" s="110"/>
      <c r="CQ17" s="110"/>
      <c r="CR17" s="110"/>
      <c r="CS17" s="110"/>
      <c r="CT17" s="110"/>
      <c r="CU17" s="110"/>
      <c r="CV17" s="110"/>
      <c r="CW17" s="110"/>
      <c r="CX17" s="110"/>
      <c r="CY17" s="110"/>
      <c r="CZ17" s="110"/>
      <c r="DA17" s="110"/>
      <c r="DB17" s="110"/>
    </row>
    <row r="18" spans="1:106" ht="11.1" customHeight="1" thickBot="1">
      <c r="A18" s="113"/>
      <c r="B18" s="113"/>
      <c r="C18" s="150"/>
      <c r="D18" s="150"/>
      <c r="E18" s="549"/>
      <c r="F18" s="549"/>
      <c r="G18" s="553"/>
      <c r="H18" s="553"/>
      <c r="I18" s="553"/>
      <c r="J18" s="554"/>
      <c r="K18" s="554"/>
      <c r="L18" s="109"/>
      <c r="M18" s="109"/>
      <c r="N18" s="109"/>
      <c r="O18" s="109"/>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10"/>
      <c r="CE18" s="110"/>
      <c r="CF18" s="110"/>
      <c r="CG18" s="110"/>
      <c r="CH18" s="110"/>
      <c r="CI18" s="110"/>
      <c r="CJ18" s="110"/>
      <c r="CK18" s="110"/>
      <c r="CL18" s="110"/>
      <c r="CM18" s="110"/>
      <c r="CN18" s="110"/>
      <c r="CO18" s="110"/>
      <c r="CP18" s="110"/>
      <c r="CQ18" s="110"/>
      <c r="CR18" s="110"/>
      <c r="CS18" s="110"/>
      <c r="CT18" s="110"/>
      <c r="CU18" s="110"/>
      <c r="CV18" s="110"/>
      <c r="CW18" s="110"/>
      <c r="CX18" s="110"/>
      <c r="CY18" s="110"/>
      <c r="CZ18" s="110"/>
      <c r="DA18" s="110"/>
      <c r="DB18" s="110"/>
    </row>
    <row r="19" spans="1:106" ht="15.75" thickBot="1">
      <c r="A19" s="129"/>
      <c r="B19" s="129"/>
      <c r="C19" s="657" t="str">
        <f>ErrorChkQ1!C19</f>
        <v>FY-2022</v>
      </c>
      <c r="D19" s="658"/>
      <c r="E19" s="658"/>
      <c r="F19" s="659"/>
      <c r="G19" s="532" t="s">
        <v>1044</v>
      </c>
      <c r="H19" s="533"/>
      <c r="I19" s="151" t="str">
        <f>IF(XpndQtr4!H2="Yes","(Revised)","")</f>
        <v/>
      </c>
      <c r="J19" s="534"/>
      <c r="K19" s="535"/>
      <c r="L19" s="109"/>
      <c r="M19" s="109"/>
      <c r="N19" s="109"/>
      <c r="O19" s="109"/>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10"/>
      <c r="CE19" s="110"/>
      <c r="CF19" s="110"/>
      <c r="CG19" s="110"/>
      <c r="CH19" s="110"/>
      <c r="CI19" s="110"/>
      <c r="CJ19" s="110"/>
      <c r="CK19" s="110"/>
      <c r="CL19" s="110"/>
      <c r="CM19" s="110"/>
      <c r="CN19" s="110"/>
      <c r="CO19" s="110"/>
      <c r="CP19" s="110"/>
      <c r="CQ19" s="110"/>
      <c r="CR19" s="110"/>
      <c r="CS19" s="110"/>
      <c r="CT19" s="110"/>
      <c r="CU19" s="110"/>
      <c r="CV19" s="110"/>
      <c r="CW19" s="110"/>
      <c r="CX19" s="110"/>
      <c r="CY19" s="110"/>
      <c r="CZ19" s="110"/>
      <c r="DA19" s="110"/>
      <c r="DB19" s="110"/>
    </row>
    <row r="20" spans="1:106" ht="9.9499999999999993" customHeight="1">
      <c r="A20" s="129"/>
      <c r="B20" s="129"/>
      <c r="C20" s="658"/>
      <c r="D20" s="658"/>
      <c r="E20" s="658"/>
      <c r="F20" s="659"/>
      <c r="G20" s="536" t="s">
        <v>1030</v>
      </c>
      <c r="H20" s="537"/>
      <c r="I20" s="152" t="s">
        <v>1031</v>
      </c>
      <c r="J20" s="538" t="s">
        <v>1032</v>
      </c>
      <c r="K20" s="539"/>
      <c r="L20" s="109"/>
      <c r="M20" s="109"/>
      <c r="N20" s="109"/>
      <c r="O20" s="109"/>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10"/>
      <c r="CE20" s="110"/>
      <c r="CF20" s="110"/>
      <c r="CG20" s="110"/>
      <c r="CH20" s="110"/>
      <c r="CI20" s="110"/>
      <c r="CJ20" s="110"/>
      <c r="CK20" s="110"/>
      <c r="CL20" s="110"/>
      <c r="CM20" s="110"/>
      <c r="CN20" s="110"/>
      <c r="CO20" s="110"/>
      <c r="CP20" s="110"/>
      <c r="CQ20" s="110"/>
      <c r="CR20" s="110"/>
      <c r="CS20" s="110"/>
      <c r="CT20" s="110"/>
      <c r="CU20" s="110"/>
      <c r="CV20" s="110"/>
      <c r="CW20" s="110"/>
      <c r="CX20" s="110"/>
      <c r="CY20" s="110"/>
      <c r="CZ20" s="110"/>
      <c r="DA20" s="110"/>
      <c r="DB20" s="110"/>
    </row>
    <row r="21" spans="1:106" ht="9.9499999999999993" customHeight="1">
      <c r="A21" s="129"/>
      <c r="B21" s="129"/>
      <c r="C21" s="658"/>
      <c r="D21" s="658"/>
      <c r="E21" s="658"/>
      <c r="F21" s="659"/>
      <c r="G21" s="542" t="s">
        <v>1042</v>
      </c>
      <c r="H21" s="543"/>
      <c r="I21" s="153" t="s">
        <v>1034</v>
      </c>
      <c r="J21" s="540"/>
      <c r="K21" s="541"/>
      <c r="L21" s="109"/>
      <c r="M21" s="109"/>
      <c r="N21" s="109"/>
      <c r="O21" s="109"/>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10"/>
      <c r="CE21" s="110"/>
      <c r="CF21" s="110"/>
      <c r="CG21" s="110"/>
      <c r="CH21" s="110"/>
      <c r="CI21" s="110"/>
      <c r="CJ21" s="110"/>
      <c r="CK21" s="110"/>
      <c r="CL21" s="110"/>
      <c r="CM21" s="110"/>
      <c r="CN21" s="110"/>
      <c r="CO21" s="110"/>
      <c r="CP21" s="110"/>
      <c r="CQ21" s="110"/>
      <c r="CR21" s="110"/>
      <c r="CS21" s="110"/>
      <c r="CT21" s="110"/>
      <c r="CU21" s="110"/>
      <c r="CV21" s="110"/>
      <c r="CW21" s="110"/>
      <c r="CX21" s="110"/>
      <c r="CY21" s="110"/>
      <c r="CZ21" s="110"/>
      <c r="DA21" s="110"/>
      <c r="DB21" s="110"/>
    </row>
    <row r="22" spans="1:106" ht="15" customHeight="1">
      <c r="A22" s="129"/>
      <c r="B22" s="129"/>
      <c r="C22" s="660" t="s">
        <v>1035</v>
      </c>
      <c r="D22" s="660"/>
      <c r="E22" s="660"/>
      <c r="F22" s="661"/>
      <c r="G22" s="558">
        <f>ErrorChkQ4!J22</f>
        <v>0</v>
      </c>
      <c r="H22" s="559"/>
      <c r="I22" s="562">
        <f>XpndFinal!H115</f>
        <v>0</v>
      </c>
      <c r="J22" s="564">
        <f>G22+I22</f>
        <v>0</v>
      </c>
      <c r="K22" s="565"/>
      <c r="L22" s="109"/>
      <c r="M22" s="109"/>
      <c r="N22" s="109"/>
      <c r="O22" s="109"/>
      <c r="P22" s="110"/>
      <c r="Q22" s="110"/>
      <c r="R22" s="110"/>
      <c r="S22" s="110"/>
      <c r="T22" s="110"/>
      <c r="U22" s="110"/>
      <c r="V22" s="110"/>
      <c r="W22" s="110"/>
      <c r="X22" s="110"/>
      <c r="Y22" s="110"/>
      <c r="Z22" s="110"/>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row>
    <row r="23" spans="1:106" ht="6.95" customHeight="1">
      <c r="A23" s="129"/>
      <c r="B23" s="129"/>
      <c r="C23" s="660"/>
      <c r="D23" s="660"/>
      <c r="E23" s="660"/>
      <c r="F23" s="661"/>
      <c r="G23" s="572"/>
      <c r="H23" s="573"/>
      <c r="I23" s="574"/>
      <c r="J23" s="575"/>
      <c r="K23" s="576"/>
      <c r="L23" s="109"/>
      <c r="M23" s="109"/>
      <c r="N23" s="109"/>
      <c r="O23" s="109"/>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row>
    <row r="24" spans="1:106" ht="15" customHeight="1">
      <c r="A24" s="129"/>
      <c r="B24" s="129"/>
      <c r="C24" s="660" t="s">
        <v>1036</v>
      </c>
      <c r="D24" s="660"/>
      <c r="E24" s="660"/>
      <c r="F24" s="661"/>
      <c r="G24" s="558" t="e">
        <f>ErrorChkQ4!J24</f>
        <v>#N/A</v>
      </c>
      <c r="H24" s="559"/>
      <c r="I24" s="562" t="e">
        <f>XpndFinal!H116</f>
        <v>#N/A</v>
      </c>
      <c r="J24" s="564" t="e">
        <f>G24+I24</f>
        <v>#N/A</v>
      </c>
      <c r="K24" s="565"/>
      <c r="L24" s="498"/>
      <c r="M24" s="109"/>
      <c r="N24" s="109"/>
      <c r="O24" s="109"/>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row>
    <row r="25" spans="1:106" ht="6.95" customHeight="1">
      <c r="A25" s="129"/>
      <c r="B25" s="129"/>
      <c r="C25" s="660"/>
      <c r="D25" s="660"/>
      <c r="E25" s="660"/>
      <c r="F25" s="661"/>
      <c r="G25" s="572"/>
      <c r="H25" s="573"/>
      <c r="I25" s="574"/>
      <c r="J25" s="575"/>
      <c r="K25" s="576"/>
      <c r="L25" s="498"/>
      <c r="M25" s="109"/>
      <c r="N25" s="10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row>
    <row r="26" spans="1:106" ht="15" customHeight="1">
      <c r="A26" s="129"/>
      <c r="B26" s="129"/>
      <c r="C26" s="660" t="s">
        <v>1037</v>
      </c>
      <c r="D26" s="660"/>
      <c r="E26" s="660"/>
      <c r="F26" s="661"/>
      <c r="G26" s="558" t="e">
        <f>ErrorChkQ4!J26</f>
        <v>#N/A</v>
      </c>
      <c r="H26" s="559"/>
      <c r="I26" s="562" t="e">
        <f>XpndFinal!H117</f>
        <v>#N/A</v>
      </c>
      <c r="J26" s="564" t="e">
        <f>G26+I26</f>
        <v>#N/A</v>
      </c>
      <c r="K26" s="565"/>
      <c r="L26" s="498"/>
      <c r="M26" s="130"/>
      <c r="N26" s="131"/>
      <c r="O26" s="131"/>
      <c r="P26" s="132"/>
      <c r="Q26" s="132"/>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row>
    <row r="27" spans="1:106" ht="6.95" customHeight="1" thickBot="1">
      <c r="A27" s="129"/>
      <c r="B27" s="129"/>
      <c r="C27" s="660"/>
      <c r="D27" s="660"/>
      <c r="E27" s="660"/>
      <c r="F27" s="661"/>
      <c r="G27" s="560"/>
      <c r="H27" s="561"/>
      <c r="I27" s="563"/>
      <c r="J27" s="566"/>
      <c r="K27" s="567"/>
      <c r="L27" s="498"/>
      <c r="M27" s="131"/>
      <c r="N27" s="131"/>
      <c r="O27" s="131"/>
      <c r="P27" s="132"/>
      <c r="Q27" s="132"/>
      <c r="R27" s="110"/>
      <c r="S27" s="110"/>
      <c r="T27" s="110"/>
      <c r="U27" s="110"/>
      <c r="V27" s="110"/>
      <c r="W27" s="110"/>
      <c r="X27" s="110"/>
      <c r="Y27" s="110"/>
      <c r="Z27" s="110"/>
      <c r="AA27" s="110"/>
      <c r="AB27" s="110"/>
      <c r="AC27" s="110"/>
      <c r="AD27" s="110"/>
      <c r="AE27" s="110"/>
      <c r="AF27" s="110"/>
      <c r="AG27" s="110"/>
      <c r="AH27" s="110"/>
      <c r="AI27" s="110"/>
      <c r="AJ27" s="110"/>
      <c r="AK27" s="110"/>
      <c r="AL27" s="110"/>
      <c r="AM27" s="110"/>
      <c r="AN27" s="110"/>
      <c r="AO27" s="110"/>
      <c r="AP27" s="110"/>
      <c r="AQ27" s="110"/>
      <c r="AR27" s="110"/>
      <c r="AS27" s="110"/>
      <c r="AT27" s="110"/>
      <c r="AU27" s="110"/>
      <c r="AV27" s="110"/>
      <c r="AW27" s="110"/>
      <c r="AX27" s="110"/>
      <c r="AY27" s="110"/>
      <c r="AZ27" s="110"/>
      <c r="BA27" s="110"/>
      <c r="BB27" s="110"/>
      <c r="BC27" s="110"/>
      <c r="BD27" s="110"/>
      <c r="BE27" s="110"/>
      <c r="BF27" s="110"/>
      <c r="BG27" s="110"/>
      <c r="BH27" s="110"/>
      <c r="BI27" s="110"/>
      <c r="BJ27" s="110"/>
      <c r="BK27" s="110"/>
      <c r="BL27" s="110"/>
      <c r="BM27" s="110"/>
      <c r="BN27" s="110"/>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row>
    <row r="28" spans="1:106" ht="11.25" customHeight="1">
      <c r="A28" s="126"/>
      <c r="B28" s="127"/>
      <c r="C28" s="147"/>
      <c r="D28" s="147"/>
      <c r="E28" s="147"/>
      <c r="F28" s="154"/>
      <c r="G28" s="155"/>
      <c r="H28" s="155"/>
      <c r="I28" s="155"/>
      <c r="J28" s="568"/>
      <c r="K28" s="569"/>
      <c r="L28" s="109"/>
      <c r="M28" s="131"/>
      <c r="N28" s="109"/>
      <c r="O28" s="131"/>
      <c r="P28" s="132"/>
      <c r="Q28" s="132"/>
      <c r="R28" s="110"/>
      <c r="S28" s="110"/>
      <c r="T28" s="110"/>
      <c r="U28" s="110"/>
      <c r="V28" s="110"/>
      <c r="W28" s="110"/>
      <c r="X28" s="110"/>
      <c r="Y28" s="110"/>
      <c r="Z28" s="110"/>
      <c r="AA28" s="110"/>
      <c r="AB28" s="110"/>
      <c r="AC28" s="110"/>
      <c r="AD28" s="110"/>
      <c r="AE28" s="110"/>
      <c r="AF28" s="110"/>
      <c r="AG28" s="110"/>
      <c r="AH28" s="110"/>
      <c r="AI28" s="110"/>
      <c r="AJ28" s="110"/>
      <c r="AK28" s="110"/>
      <c r="AL28" s="110"/>
      <c r="AM28" s="110"/>
      <c r="AN28" s="110"/>
      <c r="AO28" s="110"/>
      <c r="AP28" s="110"/>
      <c r="AQ28" s="110"/>
      <c r="AR28" s="110"/>
      <c r="AS28" s="110"/>
      <c r="AT28" s="110"/>
      <c r="AU28" s="110"/>
      <c r="AV28" s="110"/>
      <c r="AW28" s="110"/>
      <c r="AX28" s="110"/>
      <c r="AY28" s="110"/>
      <c r="AZ28" s="110"/>
      <c r="BA28" s="110"/>
      <c r="BB28" s="110"/>
      <c r="BC28" s="110"/>
      <c r="BD28" s="110"/>
      <c r="BE28" s="110"/>
      <c r="BF28" s="110"/>
      <c r="BG28" s="110"/>
      <c r="BH28" s="110"/>
      <c r="BI28" s="110"/>
      <c r="BJ28" s="110"/>
      <c r="BK28" s="110"/>
      <c r="BL28" s="110"/>
      <c r="BM28" s="110"/>
      <c r="BN28" s="110"/>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row>
    <row r="29" spans="1:106" ht="11.25" customHeight="1">
      <c r="A29" s="127"/>
      <c r="B29" s="127"/>
      <c r="C29" s="147"/>
      <c r="D29" s="147"/>
      <c r="E29" s="147"/>
      <c r="F29" s="154"/>
      <c r="G29" s="155"/>
      <c r="H29" s="155"/>
      <c r="I29" s="155"/>
      <c r="J29" s="570"/>
      <c r="K29" s="571"/>
      <c r="L29" s="109"/>
      <c r="M29" s="131"/>
      <c r="N29" s="109"/>
      <c r="O29" s="131"/>
      <c r="P29" s="132"/>
      <c r="Q29" s="132"/>
      <c r="R29" s="110"/>
      <c r="S29" s="110"/>
      <c r="T29" s="110"/>
      <c r="U29" s="110"/>
      <c r="V29" s="110"/>
      <c r="W29" s="110"/>
      <c r="X29" s="110"/>
      <c r="Y29" s="110"/>
      <c r="Z29" s="110"/>
      <c r="AA29" s="110"/>
      <c r="AB29" s="110"/>
      <c r="AC29" s="110"/>
      <c r="AD29" s="110"/>
      <c r="AE29" s="110"/>
      <c r="AF29" s="110"/>
      <c r="AG29" s="110"/>
      <c r="AH29" s="110"/>
      <c r="AI29" s="110"/>
      <c r="AJ29" s="110"/>
      <c r="AK29" s="110"/>
      <c r="AL29" s="110"/>
      <c r="AM29" s="110"/>
      <c r="AN29" s="110"/>
      <c r="AO29" s="110"/>
      <c r="AP29" s="110"/>
      <c r="AQ29" s="110"/>
      <c r="AR29" s="110"/>
      <c r="AS29" s="110"/>
      <c r="AT29" s="110"/>
      <c r="AU29" s="110"/>
      <c r="AV29" s="110"/>
      <c r="AW29" s="110"/>
      <c r="AX29" s="110"/>
      <c r="AY29" s="110"/>
      <c r="AZ29" s="110"/>
      <c r="BA29" s="110"/>
      <c r="BB29" s="110"/>
      <c r="BC29" s="110"/>
      <c r="BD29" s="110"/>
      <c r="BE29" s="110"/>
      <c r="BF29" s="110"/>
      <c r="BG29" s="110"/>
      <c r="BH29" s="110"/>
      <c r="BI29" s="110"/>
      <c r="BJ29" s="110"/>
      <c r="BK29" s="110"/>
      <c r="BL29" s="110"/>
      <c r="BM29" s="110"/>
      <c r="BN29" s="110"/>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row>
    <row r="30" spans="1:106" ht="11.25" customHeight="1">
      <c r="A30" s="126"/>
      <c r="B30" s="127"/>
      <c r="C30" s="147"/>
      <c r="D30" s="147"/>
      <c r="E30" s="147"/>
      <c r="F30" s="154"/>
      <c r="G30" s="155"/>
      <c r="H30" s="155"/>
      <c r="I30" s="155"/>
      <c r="J30" s="568"/>
      <c r="K30" s="569"/>
      <c r="L30" s="654"/>
      <c r="M30" s="131"/>
      <c r="N30" s="131"/>
      <c r="O30" s="131"/>
      <c r="P30" s="132"/>
      <c r="Q30" s="132"/>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row>
    <row r="31" spans="1:106" ht="11.25" customHeight="1">
      <c r="A31" s="127"/>
      <c r="B31" s="127"/>
      <c r="C31" s="147"/>
      <c r="D31" s="147"/>
      <c r="E31" s="147"/>
      <c r="F31" s="154"/>
      <c r="G31" s="155"/>
      <c r="H31" s="155"/>
      <c r="I31" s="155"/>
      <c r="J31" s="570"/>
      <c r="K31" s="571"/>
      <c r="L31" s="654"/>
      <c r="M31" s="131"/>
      <c r="N31" s="131"/>
      <c r="O31" s="131"/>
      <c r="P31" s="132"/>
      <c r="Q31" s="132"/>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0"/>
      <c r="BB31" s="110"/>
      <c r="BC31" s="110"/>
      <c r="BD31" s="110"/>
      <c r="BE31" s="110"/>
      <c r="BF31" s="110"/>
      <c r="BG31" s="110"/>
      <c r="BH31" s="110"/>
      <c r="BI31" s="110"/>
      <c r="BJ31" s="110"/>
      <c r="BK31" s="110"/>
      <c r="BL31" s="110"/>
      <c r="BM31" s="110"/>
      <c r="BN31" s="110"/>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row>
    <row r="32" spans="1:106" ht="11.25" customHeight="1">
      <c r="A32" s="126"/>
      <c r="B32" s="127"/>
      <c r="C32" s="147"/>
      <c r="D32" s="147"/>
      <c r="E32" s="147"/>
      <c r="F32" s="154"/>
      <c r="G32" s="155"/>
      <c r="H32" s="155"/>
      <c r="I32" s="155"/>
      <c r="J32" s="568"/>
      <c r="K32" s="569"/>
      <c r="L32" s="654"/>
      <c r="M32" s="131"/>
      <c r="N32" s="131"/>
      <c r="O32" s="131"/>
      <c r="P32" s="132"/>
      <c r="Q32" s="132"/>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row>
    <row r="33" spans="1:106" ht="11.25" customHeight="1">
      <c r="A33" s="127"/>
      <c r="B33" s="127"/>
      <c r="C33" s="147"/>
      <c r="D33" s="147"/>
      <c r="E33" s="147"/>
      <c r="F33" s="154"/>
      <c r="G33" s="155"/>
      <c r="H33" s="155"/>
      <c r="I33" s="155"/>
      <c r="J33" s="570"/>
      <c r="K33" s="571"/>
      <c r="L33" s="654"/>
      <c r="M33" s="109"/>
      <c r="N33" s="109"/>
      <c r="O33" s="109"/>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row>
    <row r="34" spans="1:106" ht="11.25" customHeight="1">
      <c r="A34" s="126"/>
      <c r="B34" s="127"/>
      <c r="C34" s="147"/>
      <c r="D34" s="147"/>
      <c r="E34" s="147"/>
      <c r="F34" s="147"/>
      <c r="G34" s="579" t="s">
        <v>1038</v>
      </c>
      <c r="H34" s="580"/>
      <c r="I34" s="581"/>
      <c r="J34" s="564" t="e">
        <f>J26</f>
        <v>#N/A</v>
      </c>
      <c r="K34" s="559"/>
      <c r="L34" s="655"/>
      <c r="M34" s="109"/>
      <c r="N34" s="109"/>
      <c r="O34" s="133"/>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c r="BM34" s="110"/>
      <c r="BN34" s="110"/>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row>
    <row r="35" spans="1:106" ht="11.25" customHeight="1">
      <c r="A35" s="127"/>
      <c r="B35" s="127"/>
      <c r="C35" s="147"/>
      <c r="D35" s="147"/>
      <c r="E35" s="147"/>
      <c r="F35" s="147"/>
      <c r="G35" s="579"/>
      <c r="H35" s="580"/>
      <c r="I35" s="581"/>
      <c r="J35" s="575"/>
      <c r="K35" s="573"/>
      <c r="L35" s="109"/>
      <c r="M35" s="109"/>
      <c r="N35" s="109"/>
      <c r="O35" s="109"/>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110"/>
      <c r="AM35" s="110"/>
      <c r="AN35" s="110"/>
      <c r="AO35" s="110"/>
      <c r="AP35" s="110"/>
      <c r="AQ35" s="110"/>
      <c r="AR35" s="110"/>
      <c r="AS35" s="110"/>
      <c r="AT35" s="110"/>
      <c r="AU35" s="110"/>
      <c r="AV35" s="110"/>
      <c r="AW35" s="110"/>
      <c r="AX35" s="110"/>
      <c r="AY35" s="110"/>
      <c r="AZ35" s="110"/>
      <c r="BA35" s="110"/>
      <c r="BB35" s="110"/>
      <c r="BC35" s="110"/>
      <c r="BD35" s="110"/>
      <c r="BE35" s="110"/>
      <c r="BF35" s="110"/>
      <c r="BG35" s="110"/>
      <c r="BH35" s="110"/>
      <c r="BI35" s="110"/>
      <c r="BJ35" s="110"/>
      <c r="BK35" s="110"/>
      <c r="BL35" s="110"/>
      <c r="BM35" s="110"/>
      <c r="BN35" s="110"/>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row>
    <row r="36" spans="1:106" ht="11.25" customHeight="1">
      <c r="A36" s="126"/>
      <c r="B36" s="127"/>
      <c r="C36" s="147"/>
      <c r="D36" s="147"/>
      <c r="E36" s="147"/>
      <c r="F36" s="147"/>
      <c r="G36" s="579" t="s">
        <v>1039</v>
      </c>
      <c r="H36" s="580"/>
      <c r="I36" s="581"/>
      <c r="J36" s="564" t="e">
        <f>'Instructions-DataEntry'!E18</f>
        <v>#VALUE!</v>
      </c>
      <c r="K36" s="559"/>
      <c r="L36" s="498"/>
      <c r="M36" s="109"/>
      <c r="N36" s="109"/>
      <c r="O36" s="109"/>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0"/>
      <c r="BH36" s="110"/>
      <c r="BI36" s="110"/>
      <c r="BJ36" s="110"/>
      <c r="BK36" s="110"/>
      <c r="BL36" s="110"/>
      <c r="BM36" s="110"/>
      <c r="BN36" s="110"/>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row>
    <row r="37" spans="1:106" ht="11.25" customHeight="1">
      <c r="A37" s="127"/>
      <c r="B37" s="127"/>
      <c r="C37" s="147"/>
      <c r="D37" s="147"/>
      <c r="E37" s="147"/>
      <c r="F37" s="147"/>
      <c r="G37" s="579"/>
      <c r="H37" s="580"/>
      <c r="I37" s="581"/>
      <c r="J37" s="575"/>
      <c r="K37" s="573"/>
      <c r="L37" s="498"/>
      <c r="M37" s="109"/>
      <c r="N37" s="109"/>
      <c r="O37" s="109"/>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row>
    <row r="38" spans="1:106" ht="11.25" customHeight="1">
      <c r="A38" s="126"/>
      <c r="B38" s="127"/>
      <c r="C38" s="147"/>
      <c r="D38" s="147"/>
      <c r="E38" s="147"/>
      <c r="F38" s="147"/>
      <c r="G38" s="582" t="s">
        <v>1252</v>
      </c>
      <c r="H38" s="583"/>
      <c r="I38" s="584"/>
      <c r="J38" s="564" t="e">
        <f>J36-J34</f>
        <v>#VALUE!</v>
      </c>
      <c r="K38" s="559"/>
      <c r="L38" s="498"/>
      <c r="M38" s="133"/>
      <c r="N38" s="109"/>
      <c r="O38" s="109"/>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0"/>
      <c r="BH38" s="110"/>
      <c r="BI38" s="110"/>
      <c r="BJ38" s="110"/>
      <c r="BK38" s="110"/>
      <c r="BL38" s="110"/>
      <c r="BM38" s="110"/>
      <c r="BN38" s="110"/>
      <c r="BO38" s="110"/>
      <c r="BP38" s="110"/>
      <c r="BQ38" s="110"/>
      <c r="BR38" s="110"/>
      <c r="BS38" s="110"/>
      <c r="BT38" s="110"/>
      <c r="BU38" s="110"/>
      <c r="BV38" s="110"/>
      <c r="BW38" s="110"/>
      <c r="BX38" s="110"/>
      <c r="BY38" s="110"/>
      <c r="BZ38" s="110"/>
      <c r="CA38" s="110"/>
      <c r="CB38" s="110"/>
      <c r="CC38" s="110"/>
      <c r="CD38" s="110"/>
      <c r="CE38" s="110"/>
      <c r="CF38" s="110"/>
      <c r="CG38" s="110"/>
      <c r="CH38" s="110"/>
      <c r="CI38" s="110"/>
      <c r="CJ38" s="110"/>
      <c r="CK38" s="110"/>
      <c r="CL38" s="110"/>
      <c r="CM38" s="110"/>
      <c r="CN38" s="110"/>
      <c r="CO38" s="110"/>
      <c r="CP38" s="110"/>
      <c r="CQ38" s="110"/>
      <c r="CR38" s="110"/>
      <c r="CS38" s="110"/>
      <c r="CT38" s="110"/>
      <c r="CU38" s="110"/>
      <c r="CV38" s="110"/>
      <c r="CW38" s="110"/>
      <c r="CX38" s="110"/>
      <c r="CY38" s="110"/>
      <c r="CZ38" s="110"/>
      <c r="DA38" s="110"/>
      <c r="DB38" s="110"/>
    </row>
    <row r="39" spans="1:106" ht="21" customHeight="1">
      <c r="A39" s="127"/>
      <c r="B39" s="127"/>
      <c r="C39" s="147"/>
      <c r="D39" s="147"/>
      <c r="E39" s="147"/>
      <c r="F39" s="147"/>
      <c r="G39" s="582"/>
      <c r="H39" s="583"/>
      <c r="I39" s="584"/>
      <c r="J39" s="575"/>
      <c r="K39" s="573"/>
      <c r="L39" s="498"/>
      <c r="M39" s="109"/>
      <c r="N39" s="109"/>
      <c r="O39" s="109"/>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row>
    <row r="40" spans="1:106" ht="11.25" customHeight="1">
      <c r="A40" s="524"/>
      <c r="B40" s="500"/>
      <c r="C40" s="500"/>
      <c r="D40" s="500"/>
      <c r="E40" s="500"/>
      <c r="F40" s="589"/>
      <c r="G40" s="519"/>
      <c r="H40" s="519"/>
      <c r="I40" s="589"/>
      <c r="J40" s="589"/>
      <c r="K40" s="519"/>
      <c r="L40" s="590"/>
      <c r="M40" s="109"/>
      <c r="N40" s="109"/>
      <c r="O40" s="109"/>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row>
    <row r="41" spans="1:106" ht="10.5" customHeight="1">
      <c r="A41" s="123"/>
      <c r="B41" s="592"/>
      <c r="C41" s="516"/>
      <c r="D41" s="516"/>
      <c r="E41" s="516"/>
      <c r="F41" s="519"/>
      <c r="G41" s="519"/>
      <c r="H41" s="519"/>
      <c r="I41" s="519"/>
      <c r="J41" s="519"/>
      <c r="K41" s="519"/>
      <c r="L41" s="591"/>
      <c r="M41" s="109"/>
      <c r="N41" s="109"/>
      <c r="O41" s="109"/>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row>
    <row r="42" spans="1:106" ht="11.1" customHeight="1">
      <c r="A42" s="524"/>
      <c r="B42" s="522"/>
      <c r="C42" s="523"/>
      <c r="D42" s="524"/>
      <c r="E42" s="500"/>
      <c r="F42" s="500"/>
      <c r="G42" s="119"/>
      <c r="H42" s="119"/>
      <c r="I42" s="119"/>
      <c r="J42" s="119"/>
      <c r="K42" s="119"/>
      <c r="L42" s="591"/>
      <c r="M42" s="109"/>
      <c r="N42" s="109"/>
      <c r="O42" s="109"/>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row>
    <row r="43" spans="1:106" ht="12" customHeight="1">
      <c r="A43" s="500"/>
      <c r="B43" s="527"/>
      <c r="C43" s="527"/>
      <c r="D43" s="595"/>
      <c r="E43" s="595"/>
      <c r="F43" s="595"/>
      <c r="G43" s="595"/>
      <c r="H43" s="527"/>
      <c r="I43" s="595"/>
      <c r="J43" s="527"/>
      <c r="K43" s="527"/>
      <c r="L43" s="591"/>
      <c r="M43" s="109"/>
      <c r="N43" s="109"/>
      <c r="O43" s="109"/>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110"/>
      <c r="AM43" s="110"/>
      <c r="AN43" s="110"/>
      <c r="AO43" s="110"/>
      <c r="AP43" s="110"/>
      <c r="AQ43" s="110"/>
      <c r="AR43" s="110"/>
      <c r="AS43" s="110"/>
      <c r="AT43" s="110"/>
      <c r="AU43" s="110"/>
      <c r="AV43" s="110"/>
      <c r="AW43" s="110"/>
      <c r="AX43" s="110"/>
      <c r="AY43" s="110"/>
      <c r="AZ43" s="110"/>
      <c r="BA43" s="110"/>
      <c r="BB43" s="110"/>
      <c r="BC43" s="110"/>
      <c r="BD43" s="110"/>
      <c r="BE43" s="110"/>
      <c r="BF43" s="110"/>
      <c r="BG43" s="110"/>
      <c r="BH43" s="110"/>
      <c r="BI43" s="110"/>
      <c r="BJ43" s="110"/>
      <c r="BK43" s="110"/>
      <c r="BL43" s="110"/>
      <c r="BM43" s="110"/>
      <c r="BN43" s="110"/>
      <c r="BO43" s="110"/>
      <c r="BP43" s="110"/>
      <c r="BQ43" s="110"/>
      <c r="BR43" s="110"/>
      <c r="BS43" s="110"/>
      <c r="BT43" s="110"/>
      <c r="BU43" s="110"/>
      <c r="BV43" s="110"/>
      <c r="BW43" s="110"/>
      <c r="BX43" s="110"/>
      <c r="BY43" s="110"/>
      <c r="BZ43" s="110"/>
      <c r="CA43" s="110"/>
      <c r="CB43" s="110"/>
      <c r="CC43" s="110"/>
      <c r="CD43" s="110"/>
      <c r="CE43" s="110"/>
      <c r="CF43" s="110"/>
      <c r="CG43" s="110"/>
      <c r="CH43" s="110"/>
      <c r="CI43" s="110"/>
      <c r="CJ43" s="110"/>
      <c r="CK43" s="110"/>
      <c r="CL43" s="110"/>
      <c r="CM43" s="110"/>
      <c r="CN43" s="110"/>
      <c r="CO43" s="110"/>
      <c r="CP43" s="110"/>
      <c r="CQ43" s="110"/>
      <c r="CR43" s="110"/>
      <c r="CS43" s="110"/>
      <c r="CT43" s="110"/>
      <c r="CU43" s="110"/>
      <c r="CV43" s="110"/>
      <c r="CW43" s="110"/>
      <c r="CX43" s="110"/>
      <c r="CY43" s="110"/>
      <c r="CZ43" s="110"/>
      <c r="DA43" s="110"/>
      <c r="DB43" s="110"/>
    </row>
    <row r="44" spans="1:106" ht="11.1" customHeight="1">
      <c r="A44" s="524"/>
      <c r="B44" s="500"/>
      <c r="C44" s="500"/>
      <c r="D44" s="500"/>
      <c r="E44" s="500"/>
      <c r="F44" s="500"/>
      <c r="G44" s="500"/>
      <c r="H44" s="500"/>
      <c r="I44" s="500"/>
      <c r="J44" s="500"/>
      <c r="K44" s="500"/>
      <c r="L44" s="591"/>
      <c r="M44" s="109"/>
      <c r="N44" s="109"/>
      <c r="O44" s="109"/>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0"/>
      <c r="AY44" s="110"/>
      <c r="AZ44" s="110"/>
      <c r="BA44" s="110"/>
      <c r="BB44" s="110"/>
      <c r="BC44" s="110"/>
      <c r="BD44" s="110"/>
      <c r="BE44" s="110"/>
      <c r="BF44" s="110"/>
      <c r="BG44" s="110"/>
      <c r="BH44" s="110"/>
      <c r="BI44" s="110"/>
      <c r="BJ44" s="110"/>
      <c r="BK44" s="110"/>
      <c r="BL44" s="110"/>
      <c r="BM44" s="110"/>
      <c r="BN44" s="110"/>
      <c r="BO44" s="110"/>
      <c r="BP44" s="110"/>
      <c r="BQ44" s="110"/>
      <c r="BR44" s="110"/>
      <c r="BS44" s="110"/>
      <c r="BT44" s="110"/>
      <c r="BU44" s="110"/>
      <c r="BV44" s="110"/>
      <c r="BW44" s="110"/>
      <c r="BX44" s="110"/>
      <c r="BY44" s="110"/>
      <c r="BZ44" s="110"/>
      <c r="CA44" s="110"/>
      <c r="CB44" s="110"/>
      <c r="CC44" s="110"/>
      <c r="CD44" s="110"/>
      <c r="CE44" s="110"/>
      <c r="CF44" s="110"/>
      <c r="CG44" s="110"/>
      <c r="CH44" s="110"/>
      <c r="CI44" s="110"/>
      <c r="CJ44" s="110"/>
      <c r="CK44" s="110"/>
      <c r="CL44" s="110"/>
      <c r="CM44" s="110"/>
      <c r="CN44" s="110"/>
      <c r="CO44" s="110"/>
      <c r="CP44" s="110"/>
      <c r="CQ44" s="110"/>
      <c r="CR44" s="110"/>
      <c r="CS44" s="110"/>
      <c r="CT44" s="110"/>
      <c r="CU44" s="110"/>
      <c r="CV44" s="110"/>
      <c r="CW44" s="110"/>
      <c r="CX44" s="110"/>
      <c r="CY44" s="110"/>
      <c r="CZ44" s="110"/>
      <c r="DA44" s="110"/>
      <c r="DB44" s="110"/>
    </row>
    <row r="45" spans="1:106">
      <c r="A45" s="524"/>
      <c r="B45" s="500"/>
      <c r="C45" s="500"/>
      <c r="D45" s="500"/>
      <c r="E45" s="500"/>
      <c r="F45" s="500"/>
      <c r="G45" s="500"/>
      <c r="H45" s="500"/>
      <c r="I45" s="500"/>
      <c r="J45" s="500"/>
      <c r="K45" s="500"/>
      <c r="L45" s="585"/>
      <c r="M45" s="109"/>
      <c r="N45" s="109"/>
      <c r="O45" s="109"/>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0"/>
      <c r="AZ45" s="110"/>
      <c r="BA45" s="110"/>
      <c r="BB45" s="110"/>
      <c r="BC45" s="110"/>
      <c r="BD45" s="110"/>
      <c r="BE45" s="110"/>
      <c r="BF45" s="110"/>
      <c r="BG45" s="110"/>
      <c r="BH45" s="110"/>
      <c r="BI45" s="110"/>
      <c r="BJ45" s="110"/>
      <c r="BK45" s="110"/>
      <c r="BL45" s="110"/>
      <c r="BM45" s="110"/>
      <c r="BN45" s="110"/>
      <c r="BO45" s="110"/>
      <c r="BP45" s="110"/>
      <c r="BQ45" s="110"/>
      <c r="BR45" s="110"/>
      <c r="BS45" s="110"/>
      <c r="BT45" s="110"/>
      <c r="BU45" s="110"/>
      <c r="BV45" s="110"/>
      <c r="BW45" s="110"/>
      <c r="BX45" s="110"/>
      <c r="BY45" s="110"/>
      <c r="BZ45" s="110"/>
      <c r="CA45" s="110"/>
      <c r="CB45" s="110"/>
      <c r="CC45" s="110"/>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row>
    <row r="46" spans="1:106">
      <c r="A46" s="586"/>
      <c r="B46" s="586"/>
      <c r="C46" s="586"/>
      <c r="D46" s="586"/>
      <c r="E46" s="586"/>
      <c r="F46" s="586"/>
      <c r="G46" s="586"/>
      <c r="H46" s="586"/>
      <c r="I46" s="586"/>
      <c r="J46" s="586"/>
      <c r="K46" s="586"/>
      <c r="L46" s="585"/>
      <c r="M46" s="109"/>
      <c r="N46" s="109"/>
      <c r="O46" s="109"/>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0"/>
      <c r="AQ46" s="110"/>
      <c r="AR46" s="110"/>
      <c r="AS46" s="110"/>
      <c r="AT46" s="110"/>
      <c r="AU46" s="110"/>
      <c r="AV46" s="110"/>
      <c r="AW46" s="110"/>
      <c r="AX46" s="110"/>
      <c r="AY46" s="110"/>
      <c r="AZ46" s="110"/>
      <c r="BA46" s="110"/>
      <c r="BB46" s="110"/>
      <c r="BC46" s="110"/>
      <c r="BD46" s="110"/>
      <c r="BE46" s="110"/>
      <c r="BF46" s="110"/>
      <c r="BG46" s="110"/>
      <c r="BH46" s="110"/>
      <c r="BI46" s="110"/>
      <c r="BJ46" s="110"/>
      <c r="BK46" s="110"/>
      <c r="BL46" s="110"/>
      <c r="BM46" s="110"/>
      <c r="BN46" s="110"/>
      <c r="BO46" s="110"/>
      <c r="BP46" s="110"/>
      <c r="BQ46" s="110"/>
      <c r="BR46" s="110"/>
      <c r="BS46" s="110"/>
      <c r="BT46" s="110"/>
      <c r="BU46" s="110"/>
      <c r="BV46" s="110"/>
      <c r="BW46" s="110"/>
      <c r="BX46" s="110"/>
      <c r="BY46" s="110"/>
      <c r="BZ46" s="110"/>
      <c r="CA46" s="110"/>
      <c r="CB46" s="110"/>
      <c r="CC46" s="110"/>
      <c r="CD46" s="110"/>
      <c r="CE46" s="110"/>
      <c r="CF46" s="110"/>
      <c r="CG46" s="110"/>
      <c r="CH46" s="110"/>
      <c r="CI46" s="110"/>
      <c r="CJ46" s="110"/>
      <c r="CK46" s="110"/>
      <c r="CL46" s="110"/>
      <c r="CM46" s="110"/>
      <c r="CN46" s="110"/>
      <c r="CO46" s="110"/>
      <c r="CP46" s="110"/>
      <c r="CQ46" s="110"/>
      <c r="CR46" s="110"/>
      <c r="CS46" s="110"/>
      <c r="CT46" s="110"/>
      <c r="CU46" s="110"/>
      <c r="CV46" s="110"/>
      <c r="CW46" s="110"/>
      <c r="CX46" s="110"/>
      <c r="CY46" s="110"/>
      <c r="CZ46" s="110"/>
      <c r="DA46" s="110"/>
      <c r="DB46" s="110"/>
    </row>
    <row r="47" spans="1:106" ht="12.95" customHeight="1">
      <c r="A47" s="586"/>
      <c r="B47" s="586"/>
      <c r="C47" s="586"/>
      <c r="D47" s="586"/>
      <c r="E47" s="586"/>
      <c r="F47" s="586"/>
      <c r="G47" s="586"/>
      <c r="H47" s="586"/>
      <c r="I47" s="586"/>
      <c r="J47" s="586"/>
      <c r="K47" s="586"/>
      <c r="L47" s="587"/>
      <c r="M47" s="109"/>
      <c r="N47" s="109"/>
      <c r="O47" s="109"/>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110"/>
      <c r="BB47" s="110"/>
      <c r="BC47" s="110"/>
      <c r="BD47" s="110"/>
      <c r="BE47" s="110"/>
      <c r="BF47" s="110"/>
      <c r="BG47" s="110"/>
      <c r="BH47" s="110"/>
      <c r="BI47" s="110"/>
      <c r="BJ47" s="110"/>
      <c r="BK47" s="110"/>
      <c r="BL47" s="110"/>
      <c r="BM47" s="110"/>
      <c r="BN47" s="110"/>
      <c r="BO47" s="110"/>
      <c r="BP47" s="110"/>
      <c r="BQ47" s="110"/>
      <c r="BR47" s="110"/>
      <c r="BS47" s="110"/>
      <c r="BT47" s="110"/>
      <c r="BU47" s="110"/>
      <c r="BV47" s="110"/>
      <c r="BW47" s="110"/>
      <c r="BX47" s="110"/>
      <c r="BY47" s="110"/>
      <c r="BZ47" s="110"/>
      <c r="CA47" s="110"/>
      <c r="CB47" s="110"/>
      <c r="CC47" s="110"/>
      <c r="CD47" s="110"/>
      <c r="CE47" s="110"/>
      <c r="CF47" s="110"/>
      <c r="CG47" s="110"/>
      <c r="CH47" s="110"/>
      <c r="CI47" s="110"/>
      <c r="CJ47" s="110"/>
      <c r="CK47" s="110"/>
      <c r="CL47" s="110"/>
      <c r="CM47" s="110"/>
      <c r="CN47" s="110"/>
      <c r="CO47" s="110"/>
      <c r="CP47" s="110"/>
      <c r="CQ47" s="110"/>
      <c r="CR47" s="110"/>
      <c r="CS47" s="110"/>
      <c r="CT47" s="110"/>
      <c r="CU47" s="110"/>
      <c r="CV47" s="110"/>
      <c r="CW47" s="110"/>
      <c r="CX47" s="110"/>
      <c r="CY47" s="110"/>
      <c r="CZ47" s="110"/>
      <c r="DA47" s="110"/>
      <c r="DB47" s="110"/>
    </row>
    <row r="48" spans="1:106" ht="11.1" customHeight="1">
      <c r="A48" s="123"/>
      <c r="B48" s="123"/>
      <c r="C48" s="123"/>
      <c r="D48" s="123"/>
      <c r="E48" s="123"/>
      <c r="F48" s="123"/>
      <c r="G48" s="123"/>
      <c r="H48" s="123"/>
      <c r="I48" s="123"/>
      <c r="J48" s="123"/>
      <c r="K48" s="123"/>
      <c r="L48" s="588"/>
      <c r="M48" s="109"/>
      <c r="N48" s="109"/>
      <c r="O48" s="109"/>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110"/>
      <c r="BB48" s="110"/>
      <c r="BC48" s="110"/>
      <c r="BD48" s="110"/>
      <c r="BE48" s="110"/>
      <c r="BF48" s="110"/>
      <c r="BG48" s="110"/>
      <c r="BH48" s="110"/>
      <c r="BI48" s="110"/>
      <c r="BJ48" s="110"/>
      <c r="BK48" s="110"/>
      <c r="BL48" s="110"/>
      <c r="BM48" s="110"/>
      <c r="BN48" s="110"/>
      <c r="BO48" s="110"/>
      <c r="BP48" s="110"/>
      <c r="BQ48" s="110"/>
      <c r="BR48" s="110"/>
      <c r="BS48" s="110"/>
      <c r="BT48" s="110"/>
      <c r="BU48" s="110"/>
      <c r="BV48" s="110"/>
      <c r="BW48" s="110"/>
      <c r="BX48" s="110"/>
      <c r="BY48" s="110"/>
      <c r="BZ48" s="110"/>
      <c r="CA48" s="110"/>
      <c r="CB48" s="110"/>
      <c r="CC48" s="110"/>
      <c r="CD48" s="110"/>
      <c r="CE48" s="110"/>
      <c r="CF48" s="110"/>
      <c r="CG48" s="110"/>
      <c r="CH48" s="110"/>
      <c r="CI48" s="110"/>
      <c r="CJ48" s="110"/>
      <c r="CK48" s="110"/>
      <c r="CL48" s="110"/>
      <c r="CM48" s="110"/>
      <c r="CN48" s="110"/>
      <c r="CO48" s="110"/>
      <c r="CP48" s="110"/>
      <c r="CQ48" s="110"/>
      <c r="CR48" s="110"/>
      <c r="CS48" s="110"/>
      <c r="CT48" s="110"/>
      <c r="CU48" s="110"/>
      <c r="CV48" s="110"/>
      <c r="CW48" s="110"/>
      <c r="CX48" s="110"/>
      <c r="CY48" s="110"/>
      <c r="CZ48" s="110"/>
      <c r="DA48" s="110"/>
      <c r="DB48" s="110"/>
    </row>
    <row r="49" spans="1:106" ht="11.1" customHeight="1">
      <c r="A49" s="123"/>
      <c r="B49" s="545"/>
      <c r="C49" s="516"/>
      <c r="D49" s="516"/>
      <c r="E49" s="516"/>
      <c r="F49" s="516"/>
      <c r="G49" s="516"/>
      <c r="H49" s="516"/>
      <c r="I49" s="516"/>
      <c r="J49" s="516"/>
      <c r="K49" s="516"/>
      <c r="L49" s="588"/>
      <c r="M49" s="109"/>
      <c r="N49" s="109"/>
      <c r="O49" s="109"/>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c r="BD49" s="110"/>
      <c r="BE49" s="110"/>
      <c r="BF49" s="110"/>
      <c r="BG49" s="110"/>
      <c r="BH49" s="110"/>
      <c r="BI49" s="110"/>
      <c r="BJ49" s="110"/>
      <c r="BK49" s="110"/>
      <c r="BL49" s="110"/>
      <c r="BM49" s="110"/>
      <c r="BN49" s="110"/>
      <c r="BO49" s="110"/>
      <c r="BP49" s="110"/>
      <c r="BQ49" s="110"/>
      <c r="BR49" s="110"/>
      <c r="BS49" s="110"/>
      <c r="BT49" s="110"/>
      <c r="BU49" s="110"/>
      <c r="BV49" s="110"/>
      <c r="BW49" s="110"/>
      <c r="BX49" s="110"/>
      <c r="BY49" s="110"/>
      <c r="BZ49" s="110"/>
      <c r="CA49" s="110"/>
      <c r="CB49" s="110"/>
      <c r="CC49" s="110"/>
      <c r="CD49" s="110"/>
      <c r="CE49" s="110"/>
      <c r="CF49" s="110"/>
      <c r="CG49" s="110"/>
      <c r="CH49" s="110"/>
      <c r="CI49" s="110"/>
      <c r="CJ49" s="110"/>
      <c r="CK49" s="110"/>
      <c r="CL49" s="110"/>
      <c r="CM49" s="110"/>
      <c r="CN49" s="110"/>
      <c r="CO49" s="110"/>
      <c r="CP49" s="110"/>
      <c r="CQ49" s="110"/>
      <c r="CR49" s="110"/>
      <c r="CS49" s="110"/>
      <c r="CT49" s="110"/>
      <c r="CU49" s="110"/>
      <c r="CV49" s="110"/>
      <c r="CW49" s="110"/>
      <c r="CX49" s="110"/>
      <c r="CY49" s="110"/>
      <c r="CZ49" s="110"/>
      <c r="DA49" s="110"/>
      <c r="DB49" s="110"/>
    </row>
    <row r="50" spans="1:106" ht="12" customHeight="1">
      <c r="A50" s="524"/>
      <c r="B50" s="500"/>
      <c r="C50" s="500"/>
      <c r="D50" s="500"/>
      <c r="E50" s="500"/>
      <c r="F50" s="500"/>
      <c r="G50" s="500"/>
      <c r="H50" s="500"/>
      <c r="I50" s="593"/>
      <c r="J50" s="505"/>
      <c r="K50" s="505"/>
      <c r="L50" s="588"/>
      <c r="M50" s="109"/>
      <c r="N50" s="109"/>
      <c r="O50" s="109"/>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0"/>
      <c r="BM50" s="110"/>
      <c r="BN50" s="110"/>
      <c r="BO50" s="110"/>
      <c r="BP50" s="110"/>
      <c r="BQ50" s="110"/>
      <c r="BR50" s="110"/>
      <c r="BS50" s="110"/>
      <c r="BT50" s="110"/>
      <c r="BU50" s="110"/>
      <c r="BV50" s="110"/>
      <c r="BW50" s="110"/>
      <c r="BX50" s="110"/>
      <c r="BY50" s="110"/>
      <c r="BZ50" s="110"/>
      <c r="CA50" s="110"/>
      <c r="CB50" s="110"/>
      <c r="CC50" s="110"/>
      <c r="CD50" s="110"/>
      <c r="CE50" s="110"/>
      <c r="CF50" s="110"/>
      <c r="CG50" s="110"/>
      <c r="CH50" s="110"/>
      <c r="CI50" s="110"/>
      <c r="CJ50" s="110"/>
      <c r="CK50" s="110"/>
      <c r="CL50" s="110"/>
      <c r="CM50" s="110"/>
      <c r="CN50" s="110"/>
      <c r="CO50" s="110"/>
      <c r="CP50" s="110"/>
      <c r="CQ50" s="110"/>
      <c r="CR50" s="110"/>
      <c r="CS50" s="110"/>
      <c r="CT50" s="110"/>
      <c r="CU50" s="110"/>
      <c r="CV50" s="110"/>
      <c r="CW50" s="110"/>
      <c r="CX50" s="110"/>
      <c r="CY50" s="110"/>
      <c r="CZ50" s="110"/>
      <c r="DA50" s="110"/>
      <c r="DB50" s="110"/>
    </row>
    <row r="51" spans="1:106" ht="12" customHeight="1">
      <c r="A51" s="499"/>
      <c r="B51" s="500"/>
      <c r="C51" s="500"/>
      <c r="D51" s="500"/>
      <c r="E51" s="500"/>
      <c r="F51" s="500"/>
      <c r="G51" s="500"/>
      <c r="H51" s="500"/>
      <c r="I51" s="501"/>
      <c r="J51" s="502"/>
      <c r="K51" s="502"/>
      <c r="L51" s="588"/>
      <c r="M51" s="109"/>
      <c r="N51" s="109"/>
      <c r="O51" s="109"/>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0"/>
      <c r="AQ51" s="110"/>
      <c r="AR51" s="110"/>
      <c r="AS51" s="110"/>
      <c r="AT51" s="110"/>
      <c r="AU51" s="110"/>
      <c r="AV51" s="110"/>
      <c r="AW51" s="110"/>
      <c r="AX51" s="110"/>
      <c r="AY51" s="110"/>
      <c r="AZ51" s="110"/>
      <c r="BA51" s="110"/>
      <c r="BB51" s="110"/>
      <c r="BC51" s="110"/>
      <c r="BD51" s="110"/>
      <c r="BE51" s="110"/>
      <c r="BF51" s="110"/>
      <c r="BG51" s="110"/>
      <c r="BH51" s="110"/>
      <c r="BI51" s="110"/>
      <c r="BJ51" s="110"/>
      <c r="BK51" s="110"/>
      <c r="BL51" s="110"/>
      <c r="BM51" s="110"/>
      <c r="BN51" s="110"/>
      <c r="BO51" s="110"/>
      <c r="BP51" s="110"/>
      <c r="BQ51" s="110"/>
      <c r="BR51" s="110"/>
      <c r="BS51" s="110"/>
      <c r="BT51" s="110"/>
      <c r="BU51" s="110"/>
      <c r="BV51" s="110"/>
      <c r="BW51" s="110"/>
      <c r="BX51" s="110"/>
      <c r="BY51" s="110"/>
      <c r="BZ51" s="110"/>
      <c r="CA51" s="110"/>
      <c r="CB51" s="110"/>
      <c r="CC51" s="110"/>
      <c r="CD51" s="110"/>
      <c r="CE51" s="110"/>
      <c r="CF51" s="110"/>
      <c r="CG51" s="110"/>
      <c r="CH51" s="110"/>
      <c r="CI51" s="110"/>
      <c r="CJ51" s="110"/>
      <c r="CK51" s="110"/>
      <c r="CL51" s="110"/>
      <c r="CM51" s="110"/>
      <c r="CN51" s="110"/>
      <c r="CO51" s="110"/>
      <c r="CP51" s="110"/>
      <c r="CQ51" s="110"/>
      <c r="CR51" s="110"/>
      <c r="CS51" s="110"/>
      <c r="CT51" s="110"/>
      <c r="CU51" s="110"/>
      <c r="CV51" s="110"/>
      <c r="CW51" s="110"/>
      <c r="CX51" s="110"/>
      <c r="CY51" s="110"/>
      <c r="CZ51" s="110"/>
      <c r="DA51" s="110"/>
      <c r="DB51" s="110"/>
    </row>
    <row r="52" spans="1:106" ht="12" customHeight="1">
      <c r="A52" s="594"/>
      <c r="B52" s="500"/>
      <c r="C52" s="500"/>
      <c r="D52" s="500"/>
      <c r="E52" s="500"/>
      <c r="F52" s="500"/>
      <c r="G52" s="500"/>
      <c r="H52" s="500"/>
      <c r="I52" s="502"/>
      <c r="J52" s="502"/>
      <c r="K52" s="502"/>
      <c r="L52" s="588"/>
      <c r="M52" s="109"/>
      <c r="N52" s="109"/>
      <c r="O52" s="109"/>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0"/>
      <c r="AQ52" s="110"/>
      <c r="AR52" s="110"/>
      <c r="AS52" s="110"/>
      <c r="AT52" s="110"/>
      <c r="AU52" s="110"/>
      <c r="AV52" s="110"/>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0"/>
      <c r="BY52" s="110"/>
      <c r="BZ52" s="110"/>
      <c r="CA52" s="110"/>
      <c r="CB52" s="110"/>
      <c r="CC52" s="110"/>
      <c r="CD52" s="110"/>
      <c r="CE52" s="110"/>
      <c r="CF52" s="110"/>
      <c r="CG52" s="110"/>
      <c r="CH52" s="110"/>
      <c r="CI52" s="110"/>
      <c r="CJ52" s="110"/>
      <c r="CK52" s="110"/>
      <c r="CL52" s="110"/>
      <c r="CM52" s="110"/>
      <c r="CN52" s="110"/>
      <c r="CO52" s="110"/>
      <c r="CP52" s="110"/>
      <c r="CQ52" s="110"/>
      <c r="CR52" s="110"/>
      <c r="CS52" s="110"/>
      <c r="CT52" s="110"/>
      <c r="CU52" s="110"/>
      <c r="CV52" s="110"/>
      <c r="CW52" s="110"/>
      <c r="CX52" s="110"/>
      <c r="CY52" s="110"/>
      <c r="CZ52" s="110"/>
      <c r="DA52" s="110"/>
      <c r="DB52" s="110"/>
    </row>
    <row r="53" spans="1:106" ht="12" customHeight="1">
      <c r="A53" s="524"/>
      <c r="B53" s="500"/>
      <c r="C53" s="500"/>
      <c r="D53" s="500"/>
      <c r="E53" s="500"/>
      <c r="F53" s="500"/>
      <c r="G53" s="500"/>
      <c r="H53" s="500"/>
      <c r="I53" s="544"/>
      <c r="J53" s="518"/>
      <c r="K53" s="518"/>
      <c r="L53" s="109"/>
      <c r="M53" s="109"/>
      <c r="N53" s="109"/>
      <c r="O53" s="109"/>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110"/>
      <c r="BB53" s="110"/>
      <c r="BC53" s="110"/>
      <c r="BD53" s="110"/>
      <c r="BE53" s="110"/>
      <c r="BF53" s="110"/>
      <c r="BG53" s="110"/>
      <c r="BH53" s="110"/>
      <c r="BI53" s="110"/>
      <c r="BJ53" s="110"/>
      <c r="BK53" s="110"/>
      <c r="BL53" s="110"/>
      <c r="BM53" s="110"/>
      <c r="BN53" s="110"/>
      <c r="BO53" s="110"/>
      <c r="BP53" s="110"/>
      <c r="BQ53" s="110"/>
      <c r="BR53" s="110"/>
      <c r="BS53" s="110"/>
      <c r="BT53" s="110"/>
      <c r="BU53" s="110"/>
      <c r="BV53" s="110"/>
      <c r="BW53" s="110"/>
      <c r="BX53" s="110"/>
      <c r="BY53" s="110"/>
      <c r="BZ53" s="110"/>
      <c r="CA53" s="110"/>
      <c r="CB53" s="110"/>
      <c r="CC53" s="110"/>
      <c r="CD53" s="110"/>
      <c r="CE53" s="110"/>
      <c r="CF53" s="110"/>
      <c r="CG53" s="110"/>
      <c r="CH53" s="110"/>
      <c r="CI53" s="110"/>
      <c r="CJ53" s="110"/>
      <c r="CK53" s="110"/>
      <c r="CL53" s="110"/>
      <c r="CM53" s="110"/>
      <c r="CN53" s="110"/>
      <c r="CO53" s="110"/>
      <c r="CP53" s="110"/>
      <c r="CQ53" s="110"/>
      <c r="CR53" s="110"/>
      <c r="CS53" s="110"/>
      <c r="CT53" s="110"/>
      <c r="CU53" s="110"/>
      <c r="CV53" s="110"/>
      <c r="CW53" s="110"/>
      <c r="CX53" s="110"/>
      <c r="CY53" s="110"/>
      <c r="CZ53" s="110"/>
      <c r="DA53" s="110"/>
      <c r="DB53" s="110"/>
    </row>
    <row r="54" spans="1:106" ht="12" customHeight="1">
      <c r="A54" s="499"/>
      <c r="B54" s="500"/>
      <c r="C54" s="500"/>
      <c r="D54" s="500"/>
      <c r="E54" s="500"/>
      <c r="F54" s="500"/>
      <c r="G54" s="500"/>
      <c r="H54" s="500"/>
      <c r="I54" s="616"/>
      <c r="J54" s="617"/>
      <c r="K54" s="617"/>
      <c r="L54" s="109"/>
      <c r="M54" s="109"/>
      <c r="N54" s="109"/>
      <c r="O54" s="109"/>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0"/>
      <c r="BH54" s="110"/>
      <c r="BI54" s="110"/>
      <c r="BJ54" s="110"/>
      <c r="BK54" s="110"/>
      <c r="BL54" s="110"/>
      <c r="BM54" s="110"/>
      <c r="BN54" s="110"/>
      <c r="BO54" s="110"/>
      <c r="BP54" s="110"/>
      <c r="BQ54" s="110"/>
      <c r="BR54" s="110"/>
      <c r="BS54" s="110"/>
      <c r="BT54" s="110"/>
      <c r="BU54" s="110"/>
      <c r="BV54" s="110"/>
      <c r="BW54" s="110"/>
      <c r="BX54" s="110"/>
      <c r="BY54" s="110"/>
      <c r="BZ54" s="110"/>
      <c r="CA54" s="110"/>
      <c r="CB54" s="110"/>
      <c r="CC54" s="110"/>
      <c r="CD54" s="110"/>
      <c r="CE54" s="110"/>
      <c r="CF54" s="110"/>
      <c r="CG54" s="110"/>
      <c r="CH54" s="110"/>
      <c r="CI54" s="110"/>
      <c r="CJ54" s="110"/>
      <c r="CK54" s="110"/>
      <c r="CL54" s="110"/>
      <c r="CM54" s="110"/>
      <c r="CN54" s="110"/>
      <c r="CO54" s="110"/>
      <c r="CP54" s="110"/>
      <c r="CQ54" s="110"/>
      <c r="CR54" s="110"/>
      <c r="CS54" s="110"/>
      <c r="CT54" s="110"/>
      <c r="CU54" s="110"/>
      <c r="CV54" s="110"/>
      <c r="CW54" s="110"/>
      <c r="CX54" s="110"/>
      <c r="CY54" s="110"/>
      <c r="CZ54" s="110"/>
      <c r="DA54" s="110"/>
      <c r="DB54" s="110"/>
    </row>
    <row r="55" spans="1:106" ht="12" customHeight="1">
      <c r="A55" s="500"/>
      <c r="B55" s="500"/>
      <c r="C55" s="500"/>
      <c r="D55" s="500"/>
      <c r="E55" s="500"/>
      <c r="F55" s="500"/>
      <c r="G55" s="500"/>
      <c r="H55" s="500"/>
      <c r="I55" s="502"/>
      <c r="J55" s="502"/>
      <c r="K55" s="502"/>
      <c r="L55" s="109"/>
      <c r="M55" s="109"/>
      <c r="N55" s="109"/>
      <c r="O55" s="109"/>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0"/>
      <c r="BH55" s="110"/>
      <c r="BI55" s="110"/>
      <c r="BJ55" s="110"/>
      <c r="BK55" s="110"/>
      <c r="BL55" s="110"/>
      <c r="BM55" s="110"/>
      <c r="BN55" s="110"/>
      <c r="BO55" s="110"/>
      <c r="BP55" s="110"/>
      <c r="BQ55" s="110"/>
      <c r="BR55" s="110"/>
      <c r="BS55" s="110"/>
      <c r="BT55" s="110"/>
      <c r="BU55" s="110"/>
      <c r="BV55" s="110"/>
      <c r="BW55" s="110"/>
      <c r="BX55" s="110"/>
      <c r="BY55" s="110"/>
      <c r="BZ55" s="110"/>
      <c r="CA55" s="110"/>
      <c r="CB55" s="110"/>
      <c r="CC55" s="110"/>
      <c r="CD55" s="110"/>
      <c r="CE55" s="110"/>
      <c r="CF55" s="110"/>
      <c r="CG55" s="110"/>
      <c r="CH55" s="110"/>
      <c r="CI55" s="110"/>
      <c r="CJ55" s="110"/>
      <c r="CK55" s="110"/>
      <c r="CL55" s="110"/>
      <c r="CM55" s="110"/>
      <c r="CN55" s="110"/>
      <c r="CO55" s="110"/>
      <c r="CP55" s="110"/>
      <c r="CQ55" s="110"/>
      <c r="CR55" s="110"/>
      <c r="CS55" s="110"/>
      <c r="CT55" s="110"/>
      <c r="CU55" s="110"/>
      <c r="CV55" s="110"/>
      <c r="CW55" s="110"/>
      <c r="CX55" s="110"/>
      <c r="CY55" s="110"/>
      <c r="CZ55" s="110"/>
      <c r="DA55" s="110"/>
      <c r="DB55" s="110"/>
    </row>
    <row r="56" spans="1:106" ht="11.1" customHeight="1">
      <c r="A56" s="524"/>
      <c r="B56" s="524"/>
      <c r="C56" s="524"/>
      <c r="D56" s="524"/>
      <c r="E56" s="524"/>
      <c r="F56" s="524"/>
      <c r="G56" s="524"/>
      <c r="H56" s="524"/>
      <c r="I56" s="522"/>
      <c r="J56" s="522"/>
      <c r="K56" s="522"/>
      <c r="L56" s="109"/>
      <c r="M56" s="109"/>
      <c r="N56" s="109"/>
      <c r="O56" s="109"/>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c r="BM56" s="110"/>
      <c r="BN56" s="110"/>
      <c r="BO56" s="110"/>
      <c r="BP56" s="110"/>
      <c r="BQ56" s="110"/>
      <c r="BR56" s="110"/>
      <c r="BS56" s="110"/>
      <c r="BT56" s="110"/>
      <c r="BU56" s="110"/>
      <c r="BV56" s="110"/>
      <c r="BW56" s="110"/>
      <c r="BX56" s="110"/>
      <c r="BY56" s="110"/>
      <c r="BZ56" s="110"/>
      <c r="CA56" s="110"/>
      <c r="CB56" s="110"/>
      <c r="CC56" s="110"/>
      <c r="CD56" s="110"/>
      <c r="CE56" s="110"/>
      <c r="CF56" s="110"/>
      <c r="CG56" s="110"/>
      <c r="CH56" s="110"/>
      <c r="CI56" s="110"/>
      <c r="CJ56" s="110"/>
      <c r="CK56" s="110"/>
      <c r="CL56" s="110"/>
      <c r="CM56" s="110"/>
      <c r="CN56" s="110"/>
      <c r="CO56" s="110"/>
      <c r="CP56" s="110"/>
      <c r="CQ56" s="110"/>
      <c r="CR56" s="110"/>
      <c r="CS56" s="110"/>
      <c r="CT56" s="110"/>
      <c r="CU56" s="110"/>
      <c r="CV56" s="110"/>
      <c r="CW56" s="110"/>
      <c r="CX56" s="110"/>
      <c r="CY56" s="110"/>
      <c r="CZ56" s="110"/>
      <c r="DA56" s="110"/>
      <c r="DB56" s="110"/>
    </row>
    <row r="57" spans="1:106" ht="11.1" customHeight="1">
      <c r="A57" s="522"/>
      <c r="B57" s="522"/>
      <c r="C57" s="522"/>
      <c r="D57" s="522"/>
      <c r="E57" s="522"/>
      <c r="F57" s="522"/>
      <c r="G57" s="522"/>
      <c r="H57" s="522"/>
      <c r="I57" s="522"/>
      <c r="J57" s="522"/>
      <c r="K57" s="522"/>
      <c r="L57" s="109"/>
      <c r="M57" s="109"/>
      <c r="N57" s="109"/>
      <c r="O57" s="109"/>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0"/>
      <c r="BH57" s="110"/>
      <c r="BI57" s="110"/>
      <c r="BJ57" s="110"/>
      <c r="BK57" s="110"/>
      <c r="BL57" s="110"/>
      <c r="BM57" s="110"/>
      <c r="BN57" s="110"/>
      <c r="BO57" s="110"/>
      <c r="BP57" s="110"/>
      <c r="BQ57" s="110"/>
      <c r="BR57" s="110"/>
      <c r="BS57" s="110"/>
      <c r="BT57" s="110"/>
      <c r="BU57" s="110"/>
      <c r="BV57" s="110"/>
      <c r="BW57" s="110"/>
      <c r="BX57" s="110"/>
      <c r="BY57" s="110"/>
      <c r="BZ57" s="110"/>
      <c r="CA57" s="110"/>
      <c r="CB57" s="110"/>
      <c r="CC57" s="110"/>
      <c r="CD57" s="110"/>
      <c r="CE57" s="110"/>
      <c r="CF57" s="110"/>
      <c r="CG57" s="110"/>
      <c r="CH57" s="110"/>
      <c r="CI57" s="110"/>
      <c r="CJ57" s="110"/>
      <c r="CK57" s="110"/>
      <c r="CL57" s="110"/>
      <c r="CM57" s="110"/>
      <c r="CN57" s="110"/>
      <c r="CO57" s="110"/>
      <c r="CP57" s="110"/>
      <c r="CQ57" s="110"/>
      <c r="CR57" s="110"/>
      <c r="CS57" s="110"/>
      <c r="CT57" s="110"/>
      <c r="CU57" s="110"/>
      <c r="CV57" s="110"/>
      <c r="CW57" s="110"/>
      <c r="CX57" s="110"/>
      <c r="CY57" s="110"/>
      <c r="CZ57" s="110"/>
      <c r="DA57" s="110"/>
      <c r="DB57" s="110"/>
    </row>
    <row r="58" spans="1:106">
      <c r="A58" s="109"/>
      <c r="B58" s="109"/>
      <c r="C58" s="109"/>
      <c r="D58" s="109"/>
      <c r="E58" s="109"/>
      <c r="F58" s="109"/>
      <c r="G58" s="109"/>
      <c r="H58" s="109"/>
      <c r="I58" s="109"/>
      <c r="J58" s="109"/>
      <c r="K58" s="109"/>
      <c r="L58" s="109"/>
      <c r="M58" s="109"/>
      <c r="N58" s="109"/>
      <c r="O58" s="109"/>
      <c r="P58" s="110"/>
      <c r="Q58" s="110"/>
      <c r="R58" s="110"/>
      <c r="S58" s="110"/>
      <c r="T58" s="110"/>
      <c r="U58" s="110"/>
      <c r="V58" s="110"/>
      <c r="W58" s="110"/>
      <c r="X58" s="110"/>
      <c r="Y58" s="110"/>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0"/>
      <c r="BH58" s="110"/>
      <c r="BI58" s="110"/>
      <c r="BJ58" s="110"/>
      <c r="BK58" s="110"/>
      <c r="BL58" s="110"/>
      <c r="BM58" s="110"/>
      <c r="BN58" s="110"/>
      <c r="BO58" s="110"/>
      <c r="BP58" s="110"/>
      <c r="BQ58" s="110"/>
      <c r="BR58" s="110"/>
      <c r="BS58" s="110"/>
      <c r="BT58" s="110"/>
      <c r="BU58" s="110"/>
      <c r="BV58" s="110"/>
      <c r="BW58" s="110"/>
      <c r="BX58" s="110"/>
      <c r="BY58" s="110"/>
      <c r="BZ58" s="110"/>
      <c r="CA58" s="110"/>
      <c r="CB58" s="110"/>
      <c r="CC58" s="110"/>
      <c r="CD58" s="110"/>
      <c r="CE58" s="110"/>
      <c r="CF58" s="110"/>
      <c r="CG58" s="110"/>
      <c r="CH58" s="110"/>
      <c r="CI58" s="110"/>
      <c r="CJ58" s="110"/>
      <c r="CK58" s="110"/>
      <c r="CL58" s="110"/>
      <c r="CM58" s="110"/>
      <c r="CN58" s="110"/>
      <c r="CO58" s="110"/>
      <c r="CP58" s="110"/>
      <c r="CQ58" s="110"/>
      <c r="CR58" s="110"/>
      <c r="CS58" s="110"/>
      <c r="CT58" s="110"/>
      <c r="CU58" s="110"/>
      <c r="CV58" s="110"/>
      <c r="CW58" s="110"/>
      <c r="CX58" s="110"/>
      <c r="CY58" s="110"/>
      <c r="CZ58" s="110"/>
      <c r="DA58" s="110"/>
      <c r="DB58" s="110"/>
    </row>
    <row r="59" spans="1:106">
      <c r="A59" s="109"/>
      <c r="B59" s="109"/>
      <c r="C59" s="109"/>
      <c r="D59" s="109"/>
      <c r="E59" s="109"/>
      <c r="F59" s="109"/>
      <c r="G59" s="109"/>
      <c r="H59" s="109"/>
      <c r="I59" s="109"/>
      <c r="J59" s="109"/>
      <c r="K59" s="109"/>
      <c r="L59" s="109"/>
      <c r="M59" s="109"/>
      <c r="N59" s="109"/>
      <c r="O59" s="109"/>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0"/>
      <c r="BH59" s="110"/>
      <c r="BI59" s="110"/>
      <c r="BJ59" s="110"/>
      <c r="BK59" s="110"/>
      <c r="BL59" s="110"/>
      <c r="BM59" s="110"/>
      <c r="BN59" s="110"/>
      <c r="BO59" s="110"/>
      <c r="BP59" s="110"/>
      <c r="BQ59" s="110"/>
      <c r="BR59" s="110"/>
      <c r="BS59" s="110"/>
      <c r="BT59" s="110"/>
      <c r="BU59" s="110"/>
      <c r="BV59" s="110"/>
      <c r="BW59" s="110"/>
      <c r="BX59" s="110"/>
      <c r="BY59" s="110"/>
      <c r="BZ59" s="110"/>
      <c r="CA59" s="110"/>
      <c r="CB59" s="110"/>
      <c r="CC59" s="110"/>
      <c r="CD59" s="110"/>
      <c r="CE59" s="110"/>
      <c r="CF59" s="110"/>
      <c r="CG59" s="110"/>
      <c r="CH59" s="110"/>
      <c r="CI59" s="110"/>
      <c r="CJ59" s="110"/>
      <c r="CK59" s="110"/>
      <c r="CL59" s="110"/>
      <c r="CM59" s="110"/>
      <c r="CN59" s="110"/>
      <c r="CO59" s="110"/>
      <c r="CP59" s="110"/>
      <c r="CQ59" s="110"/>
      <c r="CR59" s="110"/>
      <c r="CS59" s="110"/>
      <c r="CT59" s="110"/>
      <c r="CU59" s="110"/>
      <c r="CV59" s="110"/>
      <c r="CW59" s="110"/>
      <c r="CX59" s="110"/>
      <c r="CY59" s="110"/>
      <c r="CZ59" s="110"/>
      <c r="DA59" s="110"/>
      <c r="DB59" s="110"/>
    </row>
    <row r="60" spans="1:106">
      <c r="A60" s="109"/>
      <c r="B60" s="109"/>
      <c r="C60" s="109"/>
      <c r="D60" s="109"/>
      <c r="E60" s="109"/>
      <c r="F60" s="109"/>
      <c r="G60" s="109"/>
      <c r="H60" s="109"/>
      <c r="I60" s="109"/>
      <c r="J60" s="109"/>
      <c r="K60" s="109"/>
      <c r="L60" s="109"/>
      <c r="M60" s="109"/>
      <c r="N60" s="109"/>
      <c r="O60" s="109"/>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10"/>
      <c r="BC60" s="110"/>
      <c r="BD60" s="110"/>
      <c r="BE60" s="110"/>
      <c r="BF60" s="110"/>
      <c r="BG60" s="110"/>
      <c r="BH60" s="110"/>
      <c r="BI60" s="110"/>
      <c r="BJ60" s="110"/>
      <c r="BK60" s="110"/>
      <c r="BL60" s="110"/>
      <c r="BM60" s="110"/>
      <c r="BN60" s="110"/>
      <c r="BO60" s="110"/>
      <c r="BP60" s="110"/>
      <c r="BQ60" s="110"/>
      <c r="BR60" s="110"/>
      <c r="BS60" s="110"/>
      <c r="BT60" s="110"/>
      <c r="BU60" s="110"/>
      <c r="BV60" s="110"/>
      <c r="BW60" s="110"/>
      <c r="BX60" s="110"/>
      <c r="BY60" s="110"/>
      <c r="BZ60" s="110"/>
      <c r="CA60" s="110"/>
      <c r="CB60" s="110"/>
      <c r="CC60" s="110"/>
      <c r="CD60" s="110"/>
      <c r="CE60" s="110"/>
      <c r="CF60" s="110"/>
      <c r="CG60" s="110"/>
      <c r="CH60" s="110"/>
      <c r="CI60" s="110"/>
      <c r="CJ60" s="110"/>
      <c r="CK60" s="110"/>
      <c r="CL60" s="110"/>
      <c r="CM60" s="110"/>
      <c r="CN60" s="110"/>
      <c r="CO60" s="110"/>
      <c r="CP60" s="110"/>
      <c r="CQ60" s="110"/>
      <c r="CR60" s="110"/>
      <c r="CS60" s="110"/>
      <c r="CT60" s="110"/>
      <c r="CU60" s="110"/>
      <c r="CV60" s="110"/>
      <c r="CW60" s="110"/>
      <c r="CX60" s="110"/>
      <c r="CY60" s="110"/>
      <c r="CZ60" s="110"/>
      <c r="DA60" s="110"/>
      <c r="DB60" s="110"/>
    </row>
    <row r="61" spans="1:106">
      <c r="A61" s="109"/>
      <c r="B61" s="109"/>
      <c r="C61" s="109"/>
      <c r="D61" s="109"/>
      <c r="E61" s="109"/>
      <c r="F61" s="109"/>
      <c r="G61" s="109"/>
      <c r="H61" s="109"/>
      <c r="I61" s="109"/>
      <c r="J61" s="109"/>
      <c r="K61" s="109"/>
      <c r="L61" s="109"/>
      <c r="M61" s="109"/>
      <c r="N61" s="109"/>
      <c r="O61" s="109"/>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10"/>
      <c r="BC61" s="110"/>
      <c r="BD61" s="110"/>
      <c r="BE61" s="110"/>
      <c r="BF61" s="110"/>
      <c r="BG61" s="110"/>
      <c r="BH61" s="110"/>
      <c r="BI61" s="110"/>
      <c r="BJ61" s="110"/>
      <c r="BK61" s="110"/>
      <c r="BL61" s="110"/>
      <c r="BM61" s="110"/>
      <c r="BN61" s="110"/>
      <c r="BO61" s="110"/>
      <c r="BP61" s="110"/>
      <c r="BQ61" s="110"/>
      <c r="BR61" s="110"/>
      <c r="BS61" s="110"/>
      <c r="BT61" s="110"/>
      <c r="BU61" s="110"/>
      <c r="BV61" s="110"/>
      <c r="BW61" s="110"/>
      <c r="BX61" s="110"/>
      <c r="BY61" s="110"/>
      <c r="BZ61" s="110"/>
      <c r="CA61" s="110"/>
      <c r="CB61" s="110"/>
      <c r="CC61" s="110"/>
      <c r="CD61" s="110"/>
      <c r="CE61" s="110"/>
      <c r="CF61" s="110"/>
      <c r="CG61" s="110"/>
      <c r="CH61" s="110"/>
      <c r="CI61" s="110"/>
      <c r="CJ61" s="110"/>
      <c r="CK61" s="110"/>
      <c r="CL61" s="110"/>
      <c r="CM61" s="110"/>
      <c r="CN61" s="110"/>
      <c r="CO61" s="110"/>
      <c r="CP61" s="110"/>
      <c r="CQ61" s="110"/>
      <c r="CR61" s="110"/>
      <c r="CS61" s="110"/>
      <c r="CT61" s="110"/>
      <c r="CU61" s="110"/>
      <c r="CV61" s="110"/>
      <c r="CW61" s="110"/>
      <c r="CX61" s="110"/>
      <c r="CY61" s="110"/>
      <c r="CZ61" s="110"/>
      <c r="DA61" s="110"/>
      <c r="DB61" s="110"/>
    </row>
    <row r="62" spans="1:106">
      <c r="A62" s="109"/>
      <c r="B62" s="109"/>
      <c r="C62" s="109"/>
      <c r="D62" s="109"/>
      <c r="E62" s="109"/>
      <c r="F62" s="109"/>
      <c r="G62" s="109"/>
      <c r="H62" s="109"/>
      <c r="I62" s="109"/>
      <c r="J62" s="109"/>
      <c r="K62" s="109"/>
      <c r="L62" s="109"/>
      <c r="M62" s="109"/>
      <c r="N62" s="109"/>
      <c r="O62" s="109"/>
      <c r="P62" s="110"/>
      <c r="Q62" s="110"/>
      <c r="R62" s="110"/>
      <c r="S62" s="110"/>
      <c r="T62" s="110"/>
      <c r="U62" s="110"/>
      <c r="V62" s="110"/>
      <c r="W62" s="110"/>
      <c r="X62" s="110"/>
      <c r="Y62" s="110"/>
      <c r="Z62" s="110"/>
      <c r="AA62" s="110"/>
      <c r="AB62" s="110"/>
      <c r="AC62" s="110"/>
      <c r="AD62" s="110"/>
      <c r="AE62" s="110"/>
      <c r="AF62" s="110"/>
      <c r="AG62" s="110"/>
      <c r="AH62" s="110"/>
      <c r="AI62" s="110"/>
      <c r="AJ62" s="110"/>
      <c r="AK62" s="110"/>
      <c r="AL62" s="110"/>
      <c r="AM62" s="110"/>
      <c r="AN62" s="110"/>
      <c r="AO62" s="110"/>
      <c r="AP62" s="110"/>
      <c r="AQ62" s="110"/>
      <c r="AR62" s="110"/>
      <c r="AS62" s="110"/>
      <c r="AT62" s="110"/>
      <c r="AU62" s="110"/>
      <c r="AV62" s="110"/>
      <c r="AW62" s="110"/>
      <c r="AX62" s="110"/>
      <c r="AY62" s="110"/>
      <c r="AZ62" s="110"/>
      <c r="BA62" s="110"/>
      <c r="BB62" s="110"/>
      <c r="BC62" s="110"/>
      <c r="BD62" s="110"/>
      <c r="BE62" s="110"/>
      <c r="BF62" s="110"/>
      <c r="BG62" s="110"/>
      <c r="BH62" s="110"/>
      <c r="BI62" s="110"/>
      <c r="BJ62" s="110"/>
      <c r="BK62" s="110"/>
      <c r="BL62" s="110"/>
      <c r="BM62" s="110"/>
      <c r="BN62" s="110"/>
      <c r="BO62" s="110"/>
      <c r="BP62" s="110"/>
      <c r="BQ62" s="110"/>
      <c r="BR62" s="110"/>
      <c r="BS62" s="110"/>
      <c r="BT62" s="110"/>
      <c r="BU62" s="110"/>
      <c r="BV62" s="110"/>
      <c r="BW62" s="110"/>
      <c r="BX62" s="110"/>
      <c r="BY62" s="110"/>
      <c r="BZ62" s="110"/>
      <c r="CA62" s="110"/>
      <c r="CB62" s="110"/>
      <c r="CC62" s="110"/>
      <c r="CD62" s="110"/>
      <c r="CE62" s="110"/>
      <c r="CF62" s="110"/>
      <c r="CG62" s="110"/>
      <c r="CH62" s="110"/>
      <c r="CI62" s="110"/>
      <c r="CJ62" s="110"/>
      <c r="CK62" s="110"/>
      <c r="CL62" s="110"/>
      <c r="CM62" s="110"/>
      <c r="CN62" s="110"/>
      <c r="CO62" s="110"/>
      <c r="CP62" s="110"/>
      <c r="CQ62" s="110"/>
      <c r="CR62" s="110"/>
      <c r="CS62" s="110"/>
      <c r="CT62" s="110"/>
      <c r="CU62" s="110"/>
      <c r="CV62" s="110"/>
      <c r="CW62" s="110"/>
      <c r="CX62" s="110"/>
      <c r="CY62" s="110"/>
      <c r="CZ62" s="110"/>
      <c r="DA62" s="110"/>
      <c r="DB62" s="110"/>
    </row>
    <row r="63" spans="1:106">
      <c r="A63" s="109"/>
      <c r="B63" s="109"/>
      <c r="C63" s="109"/>
      <c r="D63" s="109"/>
      <c r="E63" s="109"/>
      <c r="F63" s="109"/>
      <c r="G63" s="109"/>
      <c r="H63" s="109"/>
      <c r="I63" s="109"/>
      <c r="J63" s="109"/>
      <c r="K63" s="109"/>
      <c r="L63" s="109"/>
      <c r="M63" s="109"/>
      <c r="N63" s="109"/>
      <c r="O63" s="109"/>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10"/>
      <c r="BC63" s="110"/>
      <c r="BD63" s="110"/>
      <c r="BE63" s="110"/>
      <c r="BF63" s="110"/>
      <c r="BG63" s="110"/>
      <c r="BH63" s="110"/>
      <c r="BI63" s="110"/>
      <c r="BJ63" s="110"/>
      <c r="BK63" s="110"/>
      <c r="BL63" s="110"/>
      <c r="BM63" s="110"/>
      <c r="BN63" s="110"/>
      <c r="BO63" s="110"/>
      <c r="BP63" s="110"/>
      <c r="BQ63" s="110"/>
      <c r="BR63" s="110"/>
      <c r="BS63" s="110"/>
      <c r="BT63" s="110"/>
      <c r="BU63" s="110"/>
      <c r="BV63" s="110"/>
      <c r="BW63" s="110"/>
      <c r="BX63" s="110"/>
      <c r="BY63" s="110"/>
      <c r="BZ63" s="110"/>
      <c r="CA63" s="110"/>
      <c r="CB63" s="110"/>
      <c r="CC63" s="110"/>
      <c r="CD63" s="110"/>
      <c r="CE63" s="110"/>
      <c r="CF63" s="110"/>
      <c r="CG63" s="110"/>
      <c r="CH63" s="110"/>
      <c r="CI63" s="110"/>
      <c r="CJ63" s="110"/>
      <c r="CK63" s="110"/>
      <c r="CL63" s="110"/>
      <c r="CM63" s="110"/>
      <c r="CN63" s="110"/>
      <c r="CO63" s="110"/>
      <c r="CP63" s="110"/>
      <c r="CQ63" s="110"/>
      <c r="CR63" s="110"/>
      <c r="CS63" s="110"/>
      <c r="CT63" s="110"/>
      <c r="CU63" s="110"/>
      <c r="CV63" s="110"/>
      <c r="CW63" s="110"/>
      <c r="CX63" s="110"/>
      <c r="CY63" s="110"/>
      <c r="CZ63" s="110"/>
      <c r="DA63" s="110"/>
      <c r="DB63" s="110"/>
    </row>
    <row r="64" spans="1:106">
      <c r="A64" s="109"/>
      <c r="B64" s="109"/>
      <c r="C64" s="109"/>
      <c r="D64" s="109"/>
      <c r="E64" s="109"/>
      <c r="F64" s="109"/>
      <c r="G64" s="109"/>
      <c r="H64" s="109"/>
      <c r="I64" s="109"/>
      <c r="J64" s="109"/>
      <c r="K64" s="109"/>
      <c r="L64" s="109"/>
      <c r="M64" s="109"/>
      <c r="N64" s="109"/>
      <c r="O64" s="109"/>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10"/>
      <c r="BC64" s="110"/>
      <c r="BD64" s="110"/>
      <c r="BE64" s="110"/>
      <c r="BF64" s="110"/>
      <c r="BG64" s="110"/>
      <c r="BH64" s="110"/>
      <c r="BI64" s="110"/>
      <c r="BJ64" s="110"/>
      <c r="BK64" s="110"/>
      <c r="BL64" s="110"/>
      <c r="BM64" s="110"/>
      <c r="BN64" s="110"/>
      <c r="BO64" s="110"/>
      <c r="BP64" s="110"/>
      <c r="BQ64" s="110"/>
      <c r="BR64" s="110"/>
      <c r="BS64" s="110"/>
      <c r="BT64" s="110"/>
      <c r="BU64" s="110"/>
      <c r="BV64" s="110"/>
      <c r="BW64" s="110"/>
      <c r="BX64" s="110"/>
      <c r="BY64" s="110"/>
      <c r="BZ64" s="110"/>
      <c r="CA64" s="110"/>
      <c r="CB64" s="110"/>
      <c r="CC64" s="110"/>
      <c r="CD64" s="110"/>
      <c r="CE64" s="110"/>
      <c r="CF64" s="110"/>
      <c r="CG64" s="110"/>
      <c r="CH64" s="110"/>
      <c r="CI64" s="110"/>
      <c r="CJ64" s="110"/>
      <c r="CK64" s="110"/>
      <c r="CL64" s="110"/>
      <c r="CM64" s="110"/>
      <c r="CN64" s="110"/>
      <c r="CO64" s="110"/>
      <c r="CP64" s="110"/>
      <c r="CQ64" s="110"/>
      <c r="CR64" s="110"/>
      <c r="CS64" s="110"/>
      <c r="CT64" s="110"/>
      <c r="CU64" s="110"/>
      <c r="CV64" s="110"/>
      <c r="CW64" s="110"/>
      <c r="CX64" s="110"/>
      <c r="CY64" s="110"/>
      <c r="CZ64" s="110"/>
      <c r="DA64" s="110"/>
      <c r="DB64" s="110"/>
    </row>
    <row r="65" spans="1:106">
      <c r="A65" s="109"/>
      <c r="B65" s="109"/>
      <c r="C65" s="109"/>
      <c r="D65" s="109"/>
      <c r="E65" s="109"/>
      <c r="F65" s="109"/>
      <c r="G65" s="109"/>
      <c r="H65" s="109"/>
      <c r="I65" s="109"/>
      <c r="J65" s="109"/>
      <c r="K65" s="109"/>
      <c r="L65" s="109"/>
      <c r="M65" s="109"/>
      <c r="N65" s="109"/>
      <c r="O65" s="109"/>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10"/>
      <c r="BC65" s="110"/>
      <c r="BD65" s="110"/>
      <c r="BE65" s="110"/>
      <c r="BF65" s="110"/>
      <c r="BG65" s="110"/>
      <c r="BH65" s="110"/>
      <c r="BI65" s="110"/>
      <c r="BJ65" s="110"/>
      <c r="BK65" s="110"/>
      <c r="BL65" s="110"/>
      <c r="BM65" s="110"/>
      <c r="BN65" s="110"/>
      <c r="BO65" s="110"/>
      <c r="BP65" s="110"/>
      <c r="BQ65" s="110"/>
      <c r="BR65" s="110"/>
      <c r="BS65" s="110"/>
      <c r="BT65" s="110"/>
      <c r="BU65" s="110"/>
      <c r="BV65" s="110"/>
      <c r="BW65" s="110"/>
      <c r="BX65" s="110"/>
      <c r="BY65" s="110"/>
      <c r="BZ65" s="110"/>
      <c r="CA65" s="110"/>
      <c r="CB65" s="110"/>
      <c r="CC65" s="110"/>
      <c r="CD65" s="110"/>
      <c r="CE65" s="110"/>
      <c r="CF65" s="110"/>
      <c r="CG65" s="110"/>
      <c r="CH65" s="110"/>
      <c r="CI65" s="110"/>
      <c r="CJ65" s="110"/>
      <c r="CK65" s="110"/>
      <c r="CL65" s="110"/>
      <c r="CM65" s="110"/>
      <c r="CN65" s="110"/>
      <c r="CO65" s="110"/>
      <c r="CP65" s="110"/>
      <c r="CQ65" s="110"/>
      <c r="CR65" s="110"/>
      <c r="CS65" s="110"/>
      <c r="CT65" s="110"/>
      <c r="CU65" s="110"/>
      <c r="CV65" s="110"/>
      <c r="CW65" s="110"/>
      <c r="CX65" s="110"/>
      <c r="CY65" s="110"/>
      <c r="CZ65" s="110"/>
      <c r="DA65" s="110"/>
      <c r="DB65" s="110"/>
    </row>
    <row r="66" spans="1:106">
      <c r="A66" s="109"/>
      <c r="B66" s="109"/>
      <c r="C66" s="109"/>
      <c r="D66" s="109"/>
      <c r="E66" s="109"/>
      <c r="F66" s="109"/>
      <c r="G66" s="109"/>
      <c r="H66" s="109"/>
      <c r="I66" s="109"/>
      <c r="J66" s="109"/>
      <c r="K66" s="109"/>
      <c r="L66" s="109"/>
      <c r="M66" s="109"/>
      <c r="N66" s="109"/>
      <c r="O66" s="109"/>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10"/>
      <c r="BC66" s="110"/>
      <c r="BD66" s="110"/>
      <c r="BE66" s="110"/>
      <c r="BF66" s="110"/>
      <c r="BG66" s="110"/>
      <c r="BH66" s="110"/>
      <c r="BI66" s="110"/>
      <c r="BJ66" s="110"/>
      <c r="BK66" s="110"/>
      <c r="BL66" s="110"/>
      <c r="BM66" s="110"/>
      <c r="BN66" s="110"/>
      <c r="BO66" s="110"/>
      <c r="BP66" s="110"/>
      <c r="BQ66" s="110"/>
      <c r="BR66" s="110"/>
      <c r="BS66" s="110"/>
      <c r="BT66" s="110"/>
      <c r="BU66" s="110"/>
      <c r="BV66" s="110"/>
      <c r="BW66" s="110"/>
      <c r="BX66" s="110"/>
      <c r="BY66" s="110"/>
      <c r="BZ66" s="110"/>
      <c r="CA66" s="110"/>
      <c r="CB66" s="110"/>
      <c r="CC66" s="110"/>
      <c r="CD66" s="110"/>
      <c r="CE66" s="110"/>
      <c r="CF66" s="110"/>
      <c r="CG66" s="110"/>
      <c r="CH66" s="110"/>
      <c r="CI66" s="110"/>
      <c r="CJ66" s="110"/>
      <c r="CK66" s="110"/>
      <c r="CL66" s="110"/>
      <c r="CM66" s="110"/>
      <c r="CN66" s="110"/>
      <c r="CO66" s="110"/>
      <c r="CP66" s="110"/>
      <c r="CQ66" s="110"/>
      <c r="CR66" s="110"/>
      <c r="CS66" s="110"/>
      <c r="CT66" s="110"/>
      <c r="CU66" s="110"/>
      <c r="CV66" s="110"/>
      <c r="CW66" s="110"/>
      <c r="CX66" s="110"/>
      <c r="CY66" s="110"/>
      <c r="CZ66" s="110"/>
      <c r="DA66" s="110"/>
      <c r="DB66" s="110"/>
    </row>
    <row r="67" spans="1:106">
      <c r="A67" s="110"/>
      <c r="B67" s="110"/>
      <c r="C67" s="110"/>
      <c r="D67" s="110"/>
      <c r="E67" s="110"/>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0"/>
      <c r="AR67" s="110"/>
      <c r="AS67" s="110"/>
      <c r="AT67" s="110"/>
      <c r="AU67" s="110"/>
      <c r="AV67" s="110"/>
      <c r="AW67" s="110"/>
      <c r="AX67" s="110"/>
      <c r="AY67" s="110"/>
      <c r="AZ67" s="110"/>
      <c r="BA67" s="110"/>
      <c r="BB67" s="110"/>
      <c r="BC67" s="110"/>
      <c r="BD67" s="110"/>
      <c r="BE67" s="110"/>
      <c r="BF67" s="110"/>
      <c r="BG67" s="110"/>
      <c r="BH67" s="110"/>
      <c r="BI67" s="110"/>
      <c r="BJ67" s="110"/>
      <c r="BK67" s="110"/>
      <c r="BL67" s="110"/>
      <c r="BM67" s="110"/>
      <c r="BN67" s="110"/>
      <c r="BO67" s="110"/>
      <c r="BP67" s="110"/>
      <c r="BQ67" s="110"/>
      <c r="BR67" s="110"/>
      <c r="BS67" s="110"/>
      <c r="BT67" s="110"/>
      <c r="BU67" s="110"/>
      <c r="BV67" s="110"/>
      <c r="BW67" s="110"/>
      <c r="BX67" s="110"/>
      <c r="BY67" s="110"/>
      <c r="BZ67" s="110"/>
      <c r="CA67" s="110"/>
      <c r="CB67" s="110"/>
      <c r="CC67" s="110"/>
      <c r="CD67" s="110"/>
      <c r="CE67" s="110"/>
      <c r="CF67" s="110"/>
      <c r="CG67" s="110"/>
      <c r="CH67" s="110"/>
      <c r="CI67" s="110"/>
      <c r="CJ67" s="110"/>
      <c r="CK67" s="110"/>
      <c r="CL67" s="110"/>
      <c r="CM67" s="110"/>
      <c r="CN67" s="110"/>
      <c r="CO67" s="110"/>
      <c r="CP67" s="110"/>
      <c r="CQ67" s="110"/>
      <c r="CR67" s="110"/>
      <c r="CS67" s="110"/>
      <c r="CT67" s="110"/>
      <c r="CU67" s="110"/>
      <c r="CV67" s="110"/>
      <c r="CW67" s="110"/>
      <c r="CX67" s="110"/>
      <c r="CY67" s="110"/>
      <c r="CZ67" s="110"/>
      <c r="DA67" s="110"/>
      <c r="DB67" s="110"/>
    </row>
    <row r="68" spans="1:106">
      <c r="A68" s="110"/>
      <c r="B68" s="110"/>
      <c r="C68" s="110"/>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0"/>
      <c r="AR68" s="110"/>
      <c r="AS68" s="110"/>
      <c r="AT68" s="110"/>
      <c r="AU68" s="110"/>
      <c r="AV68" s="110"/>
      <c r="AW68" s="110"/>
      <c r="AX68" s="110"/>
      <c r="AY68" s="110"/>
      <c r="AZ68" s="110"/>
      <c r="BA68" s="110"/>
      <c r="BB68" s="110"/>
      <c r="BC68" s="110"/>
      <c r="BD68" s="110"/>
      <c r="BE68" s="110"/>
      <c r="BF68" s="110"/>
      <c r="BG68" s="110"/>
      <c r="BH68" s="110"/>
      <c r="BI68" s="110"/>
      <c r="BJ68" s="110"/>
      <c r="BK68" s="110"/>
      <c r="BL68" s="110"/>
      <c r="BM68" s="110"/>
      <c r="BN68" s="110"/>
      <c r="BO68" s="110"/>
      <c r="BP68" s="110"/>
      <c r="BQ68" s="110"/>
      <c r="BR68" s="110"/>
      <c r="BS68" s="110"/>
      <c r="BT68" s="110"/>
      <c r="BU68" s="110"/>
      <c r="BV68" s="110"/>
      <c r="BW68" s="110"/>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0"/>
      <c r="CW68" s="110"/>
      <c r="CX68" s="110"/>
      <c r="CY68" s="110"/>
      <c r="CZ68" s="110"/>
      <c r="DA68" s="110"/>
      <c r="DB68" s="110"/>
    </row>
    <row r="69" spans="1:106">
      <c r="A69" s="110"/>
      <c r="B69" s="110"/>
      <c r="C69" s="110"/>
      <c r="D69" s="110"/>
      <c r="E69" s="110"/>
      <c r="F69" s="110"/>
      <c r="G69" s="110"/>
      <c r="H69" s="110"/>
      <c r="I69" s="110"/>
      <c r="J69" s="110"/>
      <c r="K69" s="110"/>
      <c r="L69" s="110"/>
      <c r="M69" s="110"/>
      <c r="N69" s="110"/>
      <c r="O69" s="110"/>
      <c r="P69" s="110"/>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0"/>
      <c r="AR69" s="110"/>
      <c r="AS69" s="110"/>
      <c r="AT69" s="110"/>
      <c r="AU69" s="110"/>
      <c r="AV69" s="110"/>
      <c r="AW69" s="110"/>
      <c r="AX69" s="110"/>
      <c r="AY69" s="110"/>
      <c r="AZ69" s="110"/>
      <c r="BA69" s="110"/>
      <c r="BB69" s="110"/>
      <c r="BC69" s="110"/>
      <c r="BD69" s="110"/>
      <c r="BE69" s="110"/>
      <c r="BF69" s="110"/>
      <c r="BG69" s="110"/>
      <c r="BH69" s="110"/>
      <c r="BI69" s="110"/>
      <c r="BJ69" s="110"/>
      <c r="BK69" s="110"/>
      <c r="BL69" s="110"/>
      <c r="BM69" s="110"/>
      <c r="BN69" s="110"/>
      <c r="BO69" s="110"/>
      <c r="BP69" s="110"/>
      <c r="BQ69" s="110"/>
      <c r="BR69" s="110"/>
      <c r="BS69" s="110"/>
      <c r="BT69" s="110"/>
      <c r="BU69" s="110"/>
      <c r="BV69" s="110"/>
      <c r="BW69" s="110"/>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0"/>
      <c r="CW69" s="110"/>
      <c r="CX69" s="110"/>
      <c r="CY69" s="110"/>
      <c r="CZ69" s="110"/>
      <c r="DA69" s="110"/>
      <c r="DB69" s="110"/>
    </row>
    <row r="70" spans="1:106">
      <c r="A70" s="110"/>
      <c r="B70" s="110"/>
      <c r="C70" s="110"/>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c r="AJ70" s="110"/>
      <c r="AK70" s="110"/>
      <c r="AL70" s="110"/>
      <c r="AM70" s="110"/>
      <c r="AN70" s="110"/>
      <c r="AO70" s="110"/>
      <c r="AP70" s="110"/>
      <c r="AQ70" s="110"/>
      <c r="AR70" s="110"/>
      <c r="AS70" s="110"/>
      <c r="AT70" s="110"/>
      <c r="AU70" s="110"/>
      <c r="AV70" s="110"/>
      <c r="AW70" s="110"/>
      <c r="AX70" s="110"/>
      <c r="AY70" s="110"/>
      <c r="AZ70" s="110"/>
      <c r="BA70" s="110"/>
      <c r="BB70" s="110"/>
      <c r="BC70" s="110"/>
      <c r="BD70" s="110"/>
      <c r="BE70" s="110"/>
      <c r="BF70" s="110"/>
      <c r="BG70" s="110"/>
      <c r="BH70" s="110"/>
      <c r="BI70" s="110"/>
      <c r="BJ70" s="110"/>
      <c r="BK70" s="110"/>
      <c r="BL70" s="110"/>
      <c r="BM70" s="110"/>
      <c r="BN70" s="110"/>
      <c r="BO70" s="110"/>
      <c r="BP70" s="110"/>
      <c r="BQ70" s="110"/>
      <c r="BR70" s="110"/>
      <c r="BS70" s="110"/>
      <c r="BT70" s="110"/>
      <c r="BU70" s="110"/>
      <c r="BV70" s="110"/>
      <c r="BW70" s="110"/>
      <c r="BX70" s="110"/>
      <c r="BY70" s="110"/>
      <c r="BZ70" s="110"/>
      <c r="CA70" s="110"/>
      <c r="CB70" s="110"/>
      <c r="CC70" s="110"/>
      <c r="CD70" s="110"/>
      <c r="CE70" s="110"/>
      <c r="CF70" s="110"/>
      <c r="CG70" s="110"/>
      <c r="CH70" s="110"/>
      <c r="CI70" s="110"/>
      <c r="CJ70" s="110"/>
      <c r="CK70" s="110"/>
      <c r="CL70" s="110"/>
      <c r="CM70" s="110"/>
      <c r="CN70" s="110"/>
      <c r="CO70" s="110"/>
      <c r="CP70" s="110"/>
      <c r="CQ70" s="110"/>
      <c r="CR70" s="110"/>
      <c r="CS70" s="110"/>
      <c r="CT70" s="110"/>
      <c r="CU70" s="110"/>
      <c r="CV70" s="110"/>
      <c r="CW70" s="110"/>
      <c r="CX70" s="110"/>
      <c r="CY70" s="110"/>
      <c r="CZ70" s="110"/>
      <c r="DA70" s="110"/>
      <c r="DB70" s="110"/>
    </row>
    <row r="71" spans="1:106">
      <c r="A71" s="110"/>
      <c r="B71" s="110"/>
      <c r="C71" s="110"/>
      <c r="D71" s="110"/>
      <c r="E71" s="110"/>
      <c r="F71" s="110"/>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110"/>
      <c r="BB71" s="110"/>
      <c r="BC71" s="110"/>
      <c r="BD71" s="110"/>
      <c r="BE71" s="110"/>
      <c r="BF71" s="110"/>
      <c r="BG71" s="110"/>
      <c r="BH71" s="110"/>
      <c r="BI71" s="110"/>
      <c r="BJ71" s="110"/>
      <c r="BK71" s="110"/>
      <c r="BL71" s="110"/>
      <c r="BM71" s="110"/>
      <c r="BN71" s="110"/>
      <c r="BO71" s="110"/>
      <c r="BP71" s="110"/>
      <c r="BQ71" s="110"/>
      <c r="BR71" s="110"/>
      <c r="BS71" s="110"/>
      <c r="BT71" s="110"/>
      <c r="BU71" s="110"/>
      <c r="BV71" s="110"/>
      <c r="BW71" s="110"/>
      <c r="BX71" s="110"/>
      <c r="BY71" s="110"/>
      <c r="BZ71" s="110"/>
      <c r="CA71" s="110"/>
      <c r="CB71" s="110"/>
      <c r="CC71" s="110"/>
      <c r="CD71" s="110"/>
      <c r="CE71" s="110"/>
      <c r="CF71" s="110"/>
      <c r="CG71" s="110"/>
      <c r="CH71" s="110"/>
      <c r="CI71" s="110"/>
      <c r="CJ71" s="110"/>
      <c r="CK71" s="110"/>
      <c r="CL71" s="110"/>
      <c r="CM71" s="110"/>
      <c r="CN71" s="110"/>
      <c r="CO71" s="110"/>
      <c r="CP71" s="110"/>
      <c r="CQ71" s="110"/>
      <c r="CR71" s="110"/>
      <c r="CS71" s="110"/>
      <c r="CT71" s="110"/>
      <c r="CU71" s="110"/>
      <c r="CV71" s="110"/>
      <c r="CW71" s="110"/>
      <c r="CX71" s="110"/>
      <c r="CY71" s="110"/>
      <c r="CZ71" s="110"/>
      <c r="DA71" s="110"/>
      <c r="DB71" s="110"/>
    </row>
    <row r="72" spans="1:106">
      <c r="A72" s="110"/>
      <c r="B72" s="110"/>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110"/>
      <c r="BB72" s="110"/>
      <c r="BC72" s="110"/>
      <c r="BD72" s="110"/>
      <c r="BE72" s="110"/>
      <c r="BF72" s="110"/>
      <c r="BG72" s="110"/>
      <c r="BH72" s="110"/>
      <c r="BI72" s="110"/>
      <c r="BJ72" s="110"/>
      <c r="BK72" s="110"/>
      <c r="BL72" s="110"/>
      <c r="BM72" s="110"/>
      <c r="BN72" s="110"/>
      <c r="BO72" s="110"/>
      <c r="BP72" s="110"/>
      <c r="BQ72" s="110"/>
      <c r="BR72" s="110"/>
      <c r="BS72" s="110"/>
      <c r="BT72" s="110"/>
      <c r="BU72" s="110"/>
      <c r="BV72" s="110"/>
      <c r="BW72" s="110"/>
      <c r="BX72" s="110"/>
      <c r="BY72" s="110"/>
      <c r="BZ72" s="110"/>
      <c r="CA72" s="110"/>
      <c r="CB72" s="110"/>
      <c r="CC72" s="110"/>
      <c r="CD72" s="110"/>
      <c r="CE72" s="110"/>
      <c r="CF72" s="110"/>
      <c r="CG72" s="110"/>
      <c r="CH72" s="110"/>
      <c r="CI72" s="110"/>
      <c r="CJ72" s="110"/>
      <c r="CK72" s="110"/>
      <c r="CL72" s="110"/>
      <c r="CM72" s="110"/>
      <c r="CN72" s="110"/>
      <c r="CO72" s="110"/>
      <c r="CP72" s="110"/>
      <c r="CQ72" s="110"/>
      <c r="CR72" s="110"/>
      <c r="CS72" s="110"/>
      <c r="CT72" s="110"/>
      <c r="CU72" s="110"/>
      <c r="CV72" s="110"/>
      <c r="CW72" s="110"/>
      <c r="CX72" s="110"/>
      <c r="CY72" s="110"/>
      <c r="CZ72" s="110"/>
      <c r="DA72" s="110"/>
      <c r="DB72" s="110"/>
    </row>
    <row r="73" spans="1:106">
      <c r="A73" s="110"/>
      <c r="B73" s="110"/>
      <c r="C73" s="110"/>
      <c r="D73" s="110"/>
      <c r="E73" s="110"/>
      <c r="F73" s="110"/>
      <c r="G73" s="110"/>
      <c r="H73" s="110"/>
      <c r="I73" s="110"/>
      <c r="J73" s="110"/>
      <c r="K73" s="110"/>
      <c r="L73" s="110"/>
      <c r="M73" s="110"/>
      <c r="N73" s="110"/>
      <c r="O73" s="110"/>
      <c r="P73" s="110"/>
      <c r="Q73" s="110"/>
      <c r="R73" s="110"/>
      <c r="S73" s="110"/>
      <c r="T73" s="110"/>
      <c r="U73" s="110"/>
      <c r="V73" s="110"/>
      <c r="W73" s="110"/>
      <c r="X73" s="110"/>
      <c r="Y73" s="110"/>
      <c r="Z73" s="110"/>
      <c r="AA73" s="110"/>
      <c r="AB73" s="110"/>
      <c r="AC73" s="110"/>
      <c r="AD73" s="110"/>
      <c r="AE73" s="110"/>
      <c r="AF73" s="110"/>
      <c r="AG73" s="110"/>
      <c r="AH73" s="110"/>
      <c r="AI73" s="110"/>
      <c r="AJ73" s="110"/>
      <c r="AK73" s="110"/>
      <c r="AL73" s="110"/>
      <c r="AM73" s="110"/>
      <c r="AN73" s="110"/>
      <c r="AO73" s="110"/>
      <c r="AP73" s="110"/>
      <c r="AQ73" s="110"/>
      <c r="AR73" s="110"/>
      <c r="AS73" s="110"/>
      <c r="AT73" s="110"/>
      <c r="AU73" s="110"/>
      <c r="AV73" s="110"/>
      <c r="AW73" s="110"/>
      <c r="AX73" s="110"/>
      <c r="AY73" s="110"/>
      <c r="AZ73" s="110"/>
      <c r="BA73" s="110"/>
      <c r="BB73" s="110"/>
      <c r="BC73" s="110"/>
      <c r="BD73" s="110"/>
      <c r="BE73" s="110"/>
      <c r="BF73" s="110"/>
      <c r="BG73" s="110"/>
      <c r="BH73" s="110"/>
      <c r="BI73" s="110"/>
      <c r="BJ73" s="110"/>
      <c r="BK73" s="110"/>
      <c r="BL73" s="110"/>
      <c r="BM73" s="110"/>
      <c r="BN73" s="110"/>
      <c r="BO73" s="110"/>
      <c r="BP73" s="110"/>
      <c r="BQ73" s="110"/>
      <c r="BR73" s="110"/>
      <c r="BS73" s="110"/>
      <c r="BT73" s="110"/>
      <c r="BU73" s="110"/>
      <c r="BV73" s="110"/>
      <c r="BW73" s="110"/>
      <c r="BX73" s="110"/>
      <c r="BY73" s="110"/>
      <c r="BZ73" s="110"/>
      <c r="CA73" s="110"/>
      <c r="CB73" s="110"/>
      <c r="CC73" s="110"/>
      <c r="CD73" s="110"/>
      <c r="CE73" s="110"/>
      <c r="CF73" s="110"/>
      <c r="CG73" s="110"/>
      <c r="CH73" s="110"/>
      <c r="CI73" s="110"/>
      <c r="CJ73" s="110"/>
      <c r="CK73" s="110"/>
      <c r="CL73" s="110"/>
      <c r="CM73" s="110"/>
      <c r="CN73" s="110"/>
      <c r="CO73" s="110"/>
      <c r="CP73" s="110"/>
      <c r="CQ73" s="110"/>
      <c r="CR73" s="110"/>
      <c r="CS73" s="110"/>
      <c r="CT73" s="110"/>
      <c r="CU73" s="110"/>
      <c r="CV73" s="110"/>
      <c r="CW73" s="110"/>
      <c r="CX73" s="110"/>
      <c r="CY73" s="110"/>
      <c r="CZ73" s="110"/>
      <c r="DA73" s="110"/>
      <c r="DB73" s="110"/>
    </row>
    <row r="74" spans="1:106">
      <c r="A74" s="110"/>
      <c r="B74" s="110"/>
      <c r="C74" s="110"/>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0"/>
      <c r="AQ74" s="110"/>
      <c r="AR74" s="110"/>
      <c r="AS74" s="110"/>
      <c r="AT74" s="110"/>
      <c r="AU74" s="110"/>
      <c r="AV74" s="110"/>
      <c r="AW74" s="110"/>
      <c r="AX74" s="110"/>
      <c r="AY74" s="110"/>
      <c r="AZ74" s="110"/>
      <c r="BA74" s="110"/>
      <c r="BB74" s="110"/>
      <c r="BC74" s="110"/>
      <c r="BD74" s="110"/>
      <c r="BE74" s="110"/>
      <c r="BF74" s="110"/>
      <c r="BG74" s="110"/>
      <c r="BH74" s="110"/>
      <c r="BI74" s="110"/>
      <c r="BJ74" s="110"/>
      <c r="BK74" s="110"/>
      <c r="BL74" s="110"/>
      <c r="BM74" s="110"/>
      <c r="BN74" s="110"/>
      <c r="BO74" s="110"/>
      <c r="BP74" s="110"/>
      <c r="BQ74" s="110"/>
      <c r="BR74" s="110"/>
      <c r="BS74" s="110"/>
      <c r="BT74" s="110"/>
      <c r="BU74" s="110"/>
      <c r="BV74" s="110"/>
      <c r="BW74" s="110"/>
      <c r="BX74" s="110"/>
      <c r="BY74" s="110"/>
      <c r="BZ74" s="110"/>
      <c r="CA74" s="110"/>
      <c r="CB74" s="110"/>
      <c r="CC74" s="110"/>
      <c r="CD74" s="110"/>
      <c r="CE74" s="110"/>
      <c r="CF74" s="110"/>
      <c r="CG74" s="110"/>
      <c r="CH74" s="110"/>
      <c r="CI74" s="110"/>
      <c r="CJ74" s="110"/>
      <c r="CK74" s="110"/>
      <c r="CL74" s="110"/>
      <c r="CM74" s="110"/>
      <c r="CN74" s="110"/>
      <c r="CO74" s="110"/>
      <c r="CP74" s="110"/>
      <c r="CQ74" s="110"/>
      <c r="CR74" s="110"/>
      <c r="CS74" s="110"/>
      <c r="CT74" s="110"/>
      <c r="CU74" s="110"/>
      <c r="CV74" s="110"/>
      <c r="CW74" s="110"/>
      <c r="CX74" s="110"/>
      <c r="CY74" s="110"/>
      <c r="CZ74" s="110"/>
      <c r="DA74" s="110"/>
      <c r="DB74" s="110"/>
    </row>
    <row r="75" spans="1:106">
      <c r="A75" s="110"/>
      <c r="B75" s="110"/>
      <c r="C75" s="110"/>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0"/>
      <c r="BI75" s="110"/>
      <c r="BJ75" s="110"/>
      <c r="BK75" s="110"/>
      <c r="BL75" s="110"/>
      <c r="BM75" s="110"/>
      <c r="BN75" s="110"/>
      <c r="BO75" s="110"/>
      <c r="BP75" s="110"/>
      <c r="BQ75" s="110"/>
      <c r="BR75" s="110"/>
      <c r="BS75" s="110"/>
      <c r="BT75" s="110"/>
      <c r="BU75" s="110"/>
      <c r="BV75" s="110"/>
      <c r="BW75" s="110"/>
      <c r="BX75" s="110"/>
      <c r="BY75" s="110"/>
      <c r="BZ75" s="110"/>
      <c r="CA75" s="110"/>
      <c r="CB75" s="110"/>
      <c r="CC75" s="110"/>
      <c r="CD75" s="110"/>
      <c r="CE75" s="110"/>
      <c r="CF75" s="110"/>
      <c r="CG75" s="110"/>
      <c r="CH75" s="110"/>
      <c r="CI75" s="110"/>
      <c r="CJ75" s="110"/>
      <c r="CK75" s="110"/>
      <c r="CL75" s="110"/>
      <c r="CM75" s="110"/>
      <c r="CN75" s="110"/>
      <c r="CO75" s="110"/>
      <c r="CP75" s="110"/>
      <c r="CQ75" s="110"/>
      <c r="CR75" s="110"/>
      <c r="CS75" s="110"/>
      <c r="CT75" s="110"/>
      <c r="CU75" s="110"/>
      <c r="CV75" s="110"/>
      <c r="CW75" s="110"/>
      <c r="CX75" s="110"/>
      <c r="CY75" s="110"/>
      <c r="CZ75" s="110"/>
      <c r="DA75" s="110"/>
      <c r="DB75" s="110"/>
    </row>
    <row r="76" spans="1:106">
      <c r="A76" s="110"/>
      <c r="B76" s="110"/>
      <c r="C76" s="110"/>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c r="AJ76" s="110"/>
      <c r="AK76" s="110"/>
      <c r="AL76" s="110"/>
      <c r="AM76" s="110"/>
      <c r="AN76" s="110"/>
      <c r="AO76" s="110"/>
      <c r="AP76" s="110"/>
      <c r="AQ76" s="110"/>
      <c r="AR76" s="110"/>
      <c r="AS76" s="110"/>
      <c r="AT76" s="110"/>
      <c r="AU76" s="110"/>
      <c r="AV76" s="110"/>
      <c r="AW76" s="110"/>
      <c r="AX76" s="110"/>
      <c r="AY76" s="110"/>
      <c r="AZ76" s="110"/>
      <c r="BA76" s="110"/>
      <c r="BB76" s="110"/>
      <c r="BC76" s="110"/>
      <c r="BD76" s="110"/>
      <c r="BE76" s="110"/>
      <c r="BF76" s="110"/>
      <c r="BG76" s="110"/>
      <c r="BH76" s="110"/>
      <c r="BI76" s="110"/>
      <c r="BJ76" s="110"/>
      <c r="BK76" s="110"/>
      <c r="BL76" s="110"/>
      <c r="BM76" s="110"/>
      <c r="BN76" s="110"/>
      <c r="BO76" s="110"/>
      <c r="BP76" s="110"/>
      <c r="BQ76" s="110"/>
      <c r="BR76" s="110"/>
      <c r="BS76" s="110"/>
      <c r="BT76" s="110"/>
      <c r="BU76" s="110"/>
      <c r="BV76" s="110"/>
      <c r="BW76" s="110"/>
      <c r="BX76" s="110"/>
      <c r="BY76" s="110"/>
      <c r="BZ76" s="110"/>
      <c r="CA76" s="110"/>
      <c r="CB76" s="110"/>
      <c r="CC76" s="110"/>
      <c r="CD76" s="110"/>
      <c r="CE76" s="110"/>
      <c r="CF76" s="110"/>
      <c r="CG76" s="110"/>
      <c r="CH76" s="110"/>
      <c r="CI76" s="110"/>
      <c r="CJ76" s="110"/>
      <c r="CK76" s="110"/>
      <c r="CL76" s="110"/>
      <c r="CM76" s="110"/>
      <c r="CN76" s="110"/>
      <c r="CO76" s="110"/>
      <c r="CP76" s="110"/>
      <c r="CQ76" s="110"/>
      <c r="CR76" s="110"/>
      <c r="CS76" s="110"/>
      <c r="CT76" s="110"/>
      <c r="CU76" s="110"/>
      <c r="CV76" s="110"/>
      <c r="CW76" s="110"/>
      <c r="CX76" s="110"/>
      <c r="CY76" s="110"/>
      <c r="CZ76" s="110"/>
      <c r="DA76" s="110"/>
      <c r="DB76" s="110"/>
    </row>
    <row r="77" spans="1:106">
      <c r="A77" s="110"/>
      <c r="B77" s="110"/>
      <c r="C77" s="110"/>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c r="AD77" s="110"/>
      <c r="AE77" s="110"/>
      <c r="AF77" s="110"/>
      <c r="AG77" s="110"/>
      <c r="AH77" s="110"/>
      <c r="AI77" s="110"/>
      <c r="AJ77" s="110"/>
      <c r="AK77" s="110"/>
      <c r="AL77" s="110"/>
      <c r="AM77" s="110"/>
      <c r="AN77" s="110"/>
      <c r="AO77" s="110"/>
      <c r="AP77" s="110"/>
      <c r="AQ77" s="110"/>
      <c r="AR77" s="110"/>
      <c r="AS77" s="110"/>
      <c r="AT77" s="110"/>
      <c r="AU77" s="110"/>
      <c r="AV77" s="110"/>
      <c r="AW77" s="110"/>
      <c r="AX77" s="110"/>
      <c r="AY77" s="110"/>
      <c r="AZ77" s="110"/>
      <c r="BA77" s="110"/>
      <c r="BB77" s="110"/>
      <c r="BC77" s="110"/>
      <c r="BD77" s="110"/>
      <c r="BE77" s="110"/>
      <c r="BF77" s="110"/>
      <c r="BG77" s="110"/>
      <c r="BH77" s="110"/>
      <c r="BI77" s="110"/>
      <c r="BJ77" s="110"/>
      <c r="BK77" s="110"/>
      <c r="BL77" s="110"/>
      <c r="BM77" s="110"/>
      <c r="BN77" s="110"/>
      <c r="BO77" s="110"/>
      <c r="BP77" s="110"/>
      <c r="BQ77" s="110"/>
      <c r="BR77" s="110"/>
      <c r="BS77" s="110"/>
      <c r="BT77" s="110"/>
      <c r="BU77" s="110"/>
      <c r="BV77" s="110"/>
      <c r="BW77" s="110"/>
      <c r="BX77" s="110"/>
      <c r="BY77" s="110"/>
      <c r="BZ77" s="110"/>
      <c r="CA77" s="110"/>
      <c r="CB77" s="110"/>
      <c r="CC77" s="110"/>
      <c r="CD77" s="110"/>
      <c r="CE77" s="110"/>
      <c r="CF77" s="110"/>
      <c r="CG77" s="110"/>
      <c r="CH77" s="110"/>
      <c r="CI77" s="110"/>
      <c r="CJ77" s="110"/>
      <c r="CK77" s="110"/>
      <c r="CL77" s="110"/>
      <c r="CM77" s="110"/>
      <c r="CN77" s="110"/>
      <c r="CO77" s="110"/>
      <c r="CP77" s="110"/>
      <c r="CQ77" s="110"/>
      <c r="CR77" s="110"/>
      <c r="CS77" s="110"/>
      <c r="CT77" s="110"/>
      <c r="CU77" s="110"/>
      <c r="CV77" s="110"/>
      <c r="CW77" s="110"/>
      <c r="CX77" s="110"/>
      <c r="CY77" s="110"/>
      <c r="CZ77" s="110"/>
      <c r="DA77" s="110"/>
      <c r="DB77" s="110"/>
    </row>
    <row r="78" spans="1:106">
      <c r="A78" s="110"/>
      <c r="B78" s="110"/>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c r="AM78" s="110"/>
      <c r="AN78" s="110"/>
      <c r="AO78" s="110"/>
      <c r="AP78" s="110"/>
      <c r="AQ78" s="110"/>
      <c r="AR78" s="110"/>
      <c r="AS78" s="110"/>
      <c r="AT78" s="110"/>
      <c r="AU78" s="110"/>
      <c r="AV78" s="110"/>
      <c r="AW78" s="110"/>
      <c r="AX78" s="110"/>
      <c r="AY78" s="110"/>
      <c r="AZ78" s="110"/>
      <c r="BA78" s="110"/>
      <c r="BB78" s="110"/>
      <c r="BC78" s="110"/>
      <c r="BD78" s="110"/>
      <c r="BE78" s="110"/>
      <c r="BF78" s="110"/>
      <c r="BG78" s="110"/>
      <c r="BH78" s="110"/>
      <c r="BI78" s="110"/>
      <c r="BJ78" s="110"/>
      <c r="BK78" s="110"/>
      <c r="BL78" s="110"/>
      <c r="BM78" s="110"/>
      <c r="BN78" s="110"/>
      <c r="BO78" s="110"/>
      <c r="BP78" s="110"/>
      <c r="BQ78" s="110"/>
      <c r="BR78" s="110"/>
      <c r="BS78" s="110"/>
      <c r="BT78" s="110"/>
      <c r="BU78" s="110"/>
      <c r="BV78" s="110"/>
      <c r="BW78" s="110"/>
      <c r="BX78" s="110"/>
      <c r="BY78" s="110"/>
      <c r="BZ78" s="110"/>
      <c r="CA78" s="110"/>
      <c r="CB78" s="110"/>
      <c r="CC78" s="110"/>
      <c r="CD78" s="110"/>
      <c r="CE78" s="110"/>
      <c r="CF78" s="110"/>
      <c r="CG78" s="110"/>
      <c r="CH78" s="110"/>
      <c r="CI78" s="110"/>
      <c r="CJ78" s="110"/>
      <c r="CK78" s="110"/>
      <c r="CL78" s="110"/>
      <c r="CM78" s="110"/>
      <c r="CN78" s="110"/>
      <c r="CO78" s="110"/>
      <c r="CP78" s="110"/>
      <c r="CQ78" s="110"/>
      <c r="CR78" s="110"/>
      <c r="CS78" s="110"/>
      <c r="CT78" s="110"/>
      <c r="CU78" s="110"/>
      <c r="CV78" s="110"/>
      <c r="CW78" s="110"/>
      <c r="CX78" s="110"/>
      <c r="CY78" s="110"/>
      <c r="CZ78" s="110"/>
      <c r="DA78" s="110"/>
      <c r="DB78" s="110"/>
    </row>
    <row r="100" spans="3:11" ht="15.75">
      <c r="C100" s="134"/>
      <c r="D100" s="134"/>
      <c r="E100" s="135"/>
      <c r="F100" s="135"/>
      <c r="G100" s="650" t="s">
        <v>1028</v>
      </c>
      <c r="H100" s="650"/>
      <c r="I100" s="650"/>
      <c r="J100" s="651"/>
      <c r="K100" s="651"/>
    </row>
    <row r="101" spans="3:11">
      <c r="C101" s="136"/>
      <c r="D101" s="136"/>
      <c r="E101" s="652"/>
      <c r="F101" s="653"/>
      <c r="G101" s="596" t="e">
        <f>G17</f>
        <v>#N/A</v>
      </c>
      <c r="H101" s="597"/>
      <c r="I101" s="597"/>
      <c r="J101" s="598"/>
      <c r="K101" s="598"/>
    </row>
    <row r="102" spans="3:11" ht="13.5" thickBot="1">
      <c r="C102" s="136"/>
      <c r="D102" s="136"/>
      <c r="E102" s="653"/>
      <c r="F102" s="653"/>
      <c r="G102" s="599"/>
      <c r="H102" s="599"/>
      <c r="I102" s="599"/>
      <c r="J102" s="600"/>
      <c r="K102" s="600"/>
    </row>
    <row r="103" spans="3:11" ht="13.5" thickBot="1">
      <c r="C103" s="601" t="str">
        <f>C19</f>
        <v>FY-2022</v>
      </c>
      <c r="D103" s="602"/>
      <c r="E103" s="602"/>
      <c r="F103" s="603"/>
      <c r="G103" s="604" t="str">
        <f>G19</f>
        <v>QTR 4</v>
      </c>
      <c r="H103" s="605"/>
      <c r="I103" s="137" t="str">
        <f>I19</f>
        <v/>
      </c>
      <c r="J103" s="606"/>
      <c r="K103" s="607"/>
    </row>
    <row r="104" spans="3:11">
      <c r="C104" s="602"/>
      <c r="D104" s="602"/>
      <c r="E104" s="602"/>
      <c r="F104" s="603"/>
      <c r="G104" s="608" t="s">
        <v>1030</v>
      </c>
      <c r="H104" s="609"/>
      <c r="I104" s="138" t="s">
        <v>1031</v>
      </c>
      <c r="J104" s="610" t="s">
        <v>1032</v>
      </c>
      <c r="K104" s="611"/>
    </row>
    <row r="105" spans="3:11">
      <c r="C105" s="602"/>
      <c r="D105" s="602"/>
      <c r="E105" s="602"/>
      <c r="F105" s="603"/>
      <c r="G105" s="614" t="str">
        <f>G21</f>
        <v>Reported</v>
      </c>
      <c r="H105" s="615"/>
      <c r="I105" s="139" t="s">
        <v>1034</v>
      </c>
      <c r="J105" s="612"/>
      <c r="K105" s="613"/>
    </row>
    <row r="106" spans="3:11" ht="12.75" customHeight="1">
      <c r="C106" s="637" t="s">
        <v>1035</v>
      </c>
      <c r="D106" s="637"/>
      <c r="E106" s="637"/>
      <c r="F106" s="638"/>
      <c r="G106" s="639">
        <f>G22</f>
        <v>0</v>
      </c>
      <c r="H106" s="640"/>
      <c r="I106" s="643">
        <f>I22</f>
        <v>0</v>
      </c>
      <c r="J106" s="625">
        <f>J22</f>
        <v>0</v>
      </c>
      <c r="K106" s="626"/>
    </row>
    <row r="107" spans="3:11" ht="12.75" customHeight="1">
      <c r="C107" s="637"/>
      <c r="D107" s="637"/>
      <c r="E107" s="637"/>
      <c r="F107" s="638"/>
      <c r="G107" s="647"/>
      <c r="H107" s="648"/>
      <c r="I107" s="649"/>
      <c r="J107" s="627"/>
      <c r="K107" s="628"/>
    </row>
    <row r="108" spans="3:11" ht="12.75" customHeight="1">
      <c r="C108" s="637" t="s">
        <v>1036</v>
      </c>
      <c r="D108" s="637"/>
      <c r="E108" s="637"/>
      <c r="F108" s="638"/>
      <c r="G108" s="639" t="e">
        <f>G24</f>
        <v>#N/A</v>
      </c>
      <c r="H108" s="640"/>
      <c r="I108" s="643" t="e">
        <f>I24</f>
        <v>#N/A</v>
      </c>
      <c r="J108" s="625" t="e">
        <f>J24</f>
        <v>#N/A</v>
      </c>
      <c r="K108" s="626"/>
    </row>
    <row r="109" spans="3:11" ht="12.75" customHeight="1">
      <c r="C109" s="637"/>
      <c r="D109" s="637"/>
      <c r="E109" s="637"/>
      <c r="F109" s="638"/>
      <c r="G109" s="647"/>
      <c r="H109" s="648"/>
      <c r="I109" s="649"/>
      <c r="J109" s="627"/>
      <c r="K109" s="628"/>
    </row>
    <row r="110" spans="3:11" ht="12.75" customHeight="1">
      <c r="C110" s="637" t="s">
        <v>1037</v>
      </c>
      <c r="D110" s="637"/>
      <c r="E110" s="637"/>
      <c r="F110" s="638"/>
      <c r="G110" s="639" t="e">
        <f>G26</f>
        <v>#N/A</v>
      </c>
      <c r="H110" s="640"/>
      <c r="I110" s="643" t="e">
        <f>I26</f>
        <v>#N/A</v>
      </c>
      <c r="J110" s="625" t="e">
        <f>J26</f>
        <v>#N/A</v>
      </c>
      <c r="K110" s="626"/>
    </row>
    <row r="111" spans="3:11" ht="13.5" customHeight="1" thickBot="1">
      <c r="C111" s="637"/>
      <c r="D111" s="637"/>
      <c r="E111" s="637"/>
      <c r="F111" s="638"/>
      <c r="G111" s="641"/>
      <c r="H111" s="642"/>
      <c r="I111" s="644"/>
      <c r="J111" s="635"/>
      <c r="K111" s="636"/>
    </row>
    <row r="112" spans="3:11" ht="12.75" customHeight="1">
      <c r="C112" s="134"/>
      <c r="D112" s="134"/>
      <c r="E112" s="134"/>
      <c r="F112" s="134"/>
      <c r="G112" s="140"/>
      <c r="H112" s="141"/>
      <c r="I112" s="141"/>
      <c r="J112" s="645">
        <f>J28</f>
        <v>0</v>
      </c>
      <c r="K112" s="646"/>
    </row>
    <row r="113" spans="3:11" ht="12.75" customHeight="1">
      <c r="C113" s="134"/>
      <c r="D113" s="134"/>
      <c r="E113" s="134"/>
      <c r="F113" s="134"/>
      <c r="G113" s="142"/>
      <c r="H113" s="143"/>
      <c r="I113" s="143"/>
      <c r="J113" s="620"/>
      <c r="K113" s="621"/>
    </row>
    <row r="114" spans="3:11" ht="12.75" customHeight="1">
      <c r="C114" s="134"/>
      <c r="D114" s="134"/>
      <c r="E114" s="134"/>
      <c r="F114" s="134"/>
      <c r="G114" s="142"/>
      <c r="H114" s="143"/>
      <c r="I114" s="143"/>
      <c r="J114" s="618">
        <f>J30</f>
        <v>0</v>
      </c>
      <c r="K114" s="619"/>
    </row>
    <row r="115" spans="3:11" ht="12.75" customHeight="1">
      <c r="C115" s="134"/>
      <c r="D115" s="134"/>
      <c r="E115" s="134"/>
      <c r="F115" s="134"/>
      <c r="G115" s="142"/>
      <c r="H115" s="143"/>
      <c r="I115" s="143"/>
      <c r="J115" s="620"/>
      <c r="K115" s="621"/>
    </row>
    <row r="116" spans="3:11" ht="12.75" customHeight="1">
      <c r="C116" s="134"/>
      <c r="D116" s="134"/>
      <c r="E116" s="134"/>
      <c r="F116" s="134"/>
      <c r="G116" s="142"/>
      <c r="H116" s="143"/>
      <c r="I116" s="143"/>
      <c r="J116" s="618">
        <f>J32</f>
        <v>0</v>
      </c>
      <c r="K116" s="619"/>
    </row>
    <row r="117" spans="3:11" ht="12.75" customHeight="1">
      <c r="C117" s="134"/>
      <c r="D117" s="134"/>
      <c r="E117" s="134"/>
      <c r="F117" s="134"/>
      <c r="G117" s="142"/>
      <c r="H117" s="143"/>
      <c r="I117" s="143"/>
      <c r="J117" s="620"/>
      <c r="K117" s="621"/>
    </row>
    <row r="118" spans="3:11" ht="12.75" customHeight="1">
      <c r="C118" s="134"/>
      <c r="D118" s="134"/>
      <c r="E118" s="134"/>
      <c r="F118" s="134"/>
      <c r="G118" s="622" t="s">
        <v>1038</v>
      </c>
      <c r="H118" s="623"/>
      <c r="I118" s="624"/>
      <c r="J118" s="625" t="e">
        <f>J34</f>
        <v>#N/A</v>
      </c>
      <c r="K118" s="626"/>
    </row>
    <row r="119" spans="3:11" ht="12.75" customHeight="1">
      <c r="C119" s="134"/>
      <c r="D119" s="134"/>
      <c r="E119" s="134"/>
      <c r="F119" s="134"/>
      <c r="G119" s="622"/>
      <c r="H119" s="623"/>
      <c r="I119" s="624"/>
      <c r="J119" s="627"/>
      <c r="K119" s="628"/>
    </row>
    <row r="120" spans="3:11" ht="12.75" customHeight="1">
      <c r="C120" s="134"/>
      <c r="D120" s="134"/>
      <c r="E120" s="134"/>
      <c r="F120" s="134"/>
      <c r="G120" s="622" t="s">
        <v>1039</v>
      </c>
      <c r="H120" s="623"/>
      <c r="I120" s="624"/>
      <c r="J120" s="625" t="e">
        <f>J36</f>
        <v>#VALUE!</v>
      </c>
      <c r="K120" s="626"/>
    </row>
    <row r="121" spans="3:11" ht="12.75" customHeight="1">
      <c r="C121" s="134"/>
      <c r="D121" s="134"/>
      <c r="E121" s="134"/>
      <c r="F121" s="134"/>
      <c r="G121" s="622"/>
      <c r="H121" s="623"/>
      <c r="I121" s="624"/>
      <c r="J121" s="627"/>
      <c r="K121" s="628"/>
    </row>
    <row r="122" spans="3:11" ht="12.75" customHeight="1">
      <c r="C122" s="134"/>
      <c r="D122" s="134"/>
      <c r="E122" s="134"/>
      <c r="F122" s="134"/>
      <c r="G122" s="629" t="s">
        <v>1040</v>
      </c>
      <c r="H122" s="630"/>
      <c r="I122" s="631"/>
      <c r="J122" s="625" t="e">
        <f>J38</f>
        <v>#VALUE!</v>
      </c>
      <c r="K122" s="626"/>
    </row>
    <row r="123" spans="3:11" ht="26.25" customHeight="1" thickBot="1">
      <c r="C123" s="134"/>
      <c r="D123" s="134"/>
      <c r="E123" s="134"/>
      <c r="F123" s="134"/>
      <c r="G123" s="632"/>
      <c r="H123" s="633"/>
      <c r="I123" s="634"/>
      <c r="J123" s="635"/>
      <c r="K123" s="636"/>
    </row>
  </sheetData>
  <sheetProtection sheet="1" selectLockedCells="1"/>
  <mergeCells count="119">
    <mergeCell ref="C106:F107"/>
    <mergeCell ref="G106:H107"/>
    <mergeCell ref="I106:I107"/>
    <mergeCell ref="J106:K107"/>
    <mergeCell ref="C108:F109"/>
    <mergeCell ref="G108:H109"/>
    <mergeCell ref="I108:I109"/>
    <mergeCell ref="J108:K109"/>
    <mergeCell ref="G100:K100"/>
    <mergeCell ref="E101:F102"/>
    <mergeCell ref="J116:K117"/>
    <mergeCell ref="G118:I119"/>
    <mergeCell ref="J118:K119"/>
    <mergeCell ref="G120:I121"/>
    <mergeCell ref="J120:K121"/>
    <mergeCell ref="G122:I123"/>
    <mergeCell ref="J122:K123"/>
    <mergeCell ref="C110:F111"/>
    <mergeCell ref="G110:H111"/>
    <mergeCell ref="I110:I111"/>
    <mergeCell ref="J110:K111"/>
    <mergeCell ref="J112:K113"/>
    <mergeCell ref="J114:K115"/>
    <mergeCell ref="A53:H53"/>
    <mergeCell ref="I53:K53"/>
    <mergeCell ref="D43:F43"/>
    <mergeCell ref="G43:H43"/>
    <mergeCell ref="I43:K43"/>
    <mergeCell ref="A44:K44"/>
    <mergeCell ref="A45:K45"/>
    <mergeCell ref="G101:K102"/>
    <mergeCell ref="C103:F105"/>
    <mergeCell ref="G103:H103"/>
    <mergeCell ref="J103:K103"/>
    <mergeCell ref="G104:H104"/>
    <mergeCell ref="J104:K105"/>
    <mergeCell ref="G105:H105"/>
    <mergeCell ref="A54:H55"/>
    <mergeCell ref="I54:K55"/>
    <mergeCell ref="A56:E56"/>
    <mergeCell ref="F56:H56"/>
    <mergeCell ref="I56:K56"/>
    <mergeCell ref="A57:H57"/>
    <mergeCell ref="I57:K57"/>
    <mergeCell ref="L45:L46"/>
    <mergeCell ref="A46:K47"/>
    <mergeCell ref="L47:L52"/>
    <mergeCell ref="B49:K49"/>
    <mergeCell ref="A50:H50"/>
    <mergeCell ref="A40:E40"/>
    <mergeCell ref="F40:H41"/>
    <mergeCell ref="I40:I41"/>
    <mergeCell ref="J40:K41"/>
    <mergeCell ref="L40:L44"/>
    <mergeCell ref="B41:E41"/>
    <mergeCell ref="A42:A43"/>
    <mergeCell ref="B42:C42"/>
    <mergeCell ref="D42:F42"/>
    <mergeCell ref="B43:C43"/>
    <mergeCell ref="I50:K50"/>
    <mergeCell ref="A51:H51"/>
    <mergeCell ref="I51:K52"/>
    <mergeCell ref="A52:H52"/>
    <mergeCell ref="J30:K31"/>
    <mergeCell ref="L30:L34"/>
    <mergeCell ref="J32:K33"/>
    <mergeCell ref="G34:I35"/>
    <mergeCell ref="J34:K35"/>
    <mergeCell ref="G36:I37"/>
    <mergeCell ref="J36:K37"/>
    <mergeCell ref="L36:L39"/>
    <mergeCell ref="G38:I39"/>
    <mergeCell ref="J38:K39"/>
    <mergeCell ref="L24:L27"/>
    <mergeCell ref="C26:F27"/>
    <mergeCell ref="G26:H27"/>
    <mergeCell ref="I26:I27"/>
    <mergeCell ref="J26:K27"/>
    <mergeCell ref="J28:K29"/>
    <mergeCell ref="C22:F23"/>
    <mergeCell ref="G22:H23"/>
    <mergeCell ref="I22:I23"/>
    <mergeCell ref="J22:K23"/>
    <mergeCell ref="C24:F25"/>
    <mergeCell ref="G24:H25"/>
    <mergeCell ref="I24:I25"/>
    <mergeCell ref="J24:K25"/>
    <mergeCell ref="A13:D13"/>
    <mergeCell ref="E13:H13"/>
    <mergeCell ref="I13:K13"/>
    <mergeCell ref="L13:L14"/>
    <mergeCell ref="A14:D14"/>
    <mergeCell ref="E14:H14"/>
    <mergeCell ref="C19:F21"/>
    <mergeCell ref="G19:H19"/>
    <mergeCell ref="J19:K19"/>
    <mergeCell ref="G20:H20"/>
    <mergeCell ref="J20:K21"/>
    <mergeCell ref="G21:H21"/>
    <mergeCell ref="A15:D15"/>
    <mergeCell ref="E15:F15"/>
    <mergeCell ref="G15:I15"/>
    <mergeCell ref="J15:K15"/>
    <mergeCell ref="G16:K16"/>
    <mergeCell ref="E17:F18"/>
    <mergeCell ref="G17:K18"/>
    <mergeCell ref="L1:L4"/>
    <mergeCell ref="L6:L9"/>
    <mergeCell ref="A7:D7"/>
    <mergeCell ref="E7:I8"/>
    <mergeCell ref="J7:J8"/>
    <mergeCell ref="A8:D8"/>
    <mergeCell ref="I9:K12"/>
    <mergeCell ref="A10:A12"/>
    <mergeCell ref="B10:H10"/>
    <mergeCell ref="B11:H11"/>
    <mergeCell ref="L11:L12"/>
    <mergeCell ref="B12:H12"/>
    <mergeCell ref="K4:K6"/>
  </mergeCells>
  <hyperlinks>
    <hyperlink ref="G16:K16" location="SF425Final!A1" display="Summary Report for " xr:uid="{00000000-0004-0000-0D00-000000000000}"/>
  </hyperlinks>
  <pageMargins left="0.75" right="0.31" top="0.5" bottom="1" header="0.5" footer="0.5"/>
  <pageSetup orientation="portrait" r:id="rId1"/>
  <headerFooter alignWithMargins="0">
    <oddFooter xml:space="preserve">&amp;L&amp;8Auto-Generated&amp;C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 id="{81ECEAC2-BECF-42AE-899F-5FC996701478}">
            <xm:f>Introduction!$J$20="ON"</xm:f>
            <x14:dxf>
              <numFmt numFmtId="10" formatCode="&quot;$&quot;#,##0_);[Red]\(&quot;$&quot;#,##0\)"/>
            </x14:dxf>
          </x14:cfRule>
          <xm:sqref>G22:K27</xm:sqref>
        </x14:conditionalFormatting>
        <x14:conditionalFormatting xmlns:xm="http://schemas.microsoft.com/office/excel/2006/main">
          <x14:cfRule type="expression" priority="2" id="{A4A407CB-45A6-4B3B-8A6A-C95D65B7BB04}">
            <xm:f>Introduction!$J$20="ON"</xm:f>
            <x14:dxf>
              <numFmt numFmtId="10" formatCode="&quot;$&quot;#,##0_);[Red]\(&quot;$&quot;#,##0\)"/>
            </x14:dxf>
          </x14:cfRule>
          <xm:sqref>J34:K39</xm:sqref>
        </x14:conditionalFormatting>
        <x14:conditionalFormatting xmlns:xm="http://schemas.microsoft.com/office/excel/2006/main">
          <x14:cfRule type="expression" priority="1" id="{0ADF2C00-1199-437B-BB0A-4CDF52A438AF}">
            <xm:f>Introduction!$J$20="ON"</xm:f>
            <x14:dxf>
              <numFmt numFmtId="10" formatCode="&quot;$&quot;#,##0_);[Red]\(&quot;$&quot;#,##0\)"/>
            </x14:dxf>
          </x14:cfRule>
          <xm:sqref>G106:K111 J118:K123</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0">
    <pageSetUpPr fitToPage="1"/>
  </sheetPr>
  <dimension ref="A1:BR63"/>
  <sheetViews>
    <sheetView showGridLines="0" showRowColHeaders="0" showZeros="0" zoomScale="80" zoomScaleNormal="80" workbookViewId="0">
      <selection activeCell="AX34" sqref="AX34:BO34"/>
    </sheetView>
  </sheetViews>
  <sheetFormatPr defaultRowHeight="15"/>
  <cols>
    <col min="1" max="1" width="3.28515625" customWidth="1"/>
    <col min="2" max="67" width="2.28515625" customWidth="1"/>
  </cols>
  <sheetData>
    <row r="1" spans="1:70" ht="19.5" customHeight="1">
      <c r="A1" s="662"/>
      <c r="B1" s="662"/>
      <c r="C1" s="662"/>
      <c r="D1" s="662"/>
      <c r="E1" s="662"/>
      <c r="F1" s="662"/>
      <c r="G1" s="662"/>
      <c r="H1" s="662"/>
      <c r="I1" s="662"/>
      <c r="J1" s="662"/>
      <c r="K1" s="662"/>
      <c r="L1" s="662"/>
      <c r="M1" s="662"/>
      <c r="N1" s="662"/>
      <c r="O1" s="662"/>
      <c r="P1" s="662"/>
      <c r="Q1" s="662"/>
      <c r="R1" s="662"/>
      <c r="S1" s="662"/>
      <c r="T1" s="662"/>
      <c r="U1" s="663" t="s">
        <v>1045</v>
      </c>
      <c r="V1" s="663"/>
      <c r="W1" s="663"/>
      <c r="X1" s="663"/>
      <c r="Y1" s="663"/>
      <c r="Z1" s="663"/>
      <c r="AA1" s="663"/>
      <c r="AB1" s="663"/>
      <c r="AC1" s="663"/>
      <c r="AD1" s="663"/>
      <c r="AE1" s="663"/>
      <c r="AF1" s="663"/>
      <c r="AG1" s="663"/>
      <c r="AH1" s="663"/>
      <c r="AI1" s="663"/>
      <c r="AJ1" s="663"/>
      <c r="AK1" s="663"/>
      <c r="AL1" s="663"/>
      <c r="AM1" s="663"/>
      <c r="AN1" s="663"/>
      <c r="AO1" s="663"/>
      <c r="AP1" s="663"/>
      <c r="AQ1" s="663"/>
      <c r="AR1" s="663"/>
      <c r="AS1" s="663"/>
      <c r="AT1" s="663"/>
      <c r="AU1" s="663"/>
      <c r="AV1" s="663" t="str">
        <f>IF(XpndQtr1!H2="Yes","(REVISED)","")</f>
        <v/>
      </c>
      <c r="AW1" s="663"/>
      <c r="AX1" s="663"/>
      <c r="AY1" s="663"/>
      <c r="AZ1" s="663"/>
      <c r="BA1" s="663"/>
      <c r="BB1" s="663"/>
      <c r="BC1" s="663"/>
      <c r="BD1" s="663"/>
      <c r="BE1" s="663"/>
      <c r="BF1" s="663"/>
      <c r="BG1" s="663"/>
      <c r="BH1" s="663"/>
      <c r="BI1" s="663"/>
      <c r="BJ1" s="663"/>
      <c r="BK1" s="663"/>
      <c r="BL1" s="663"/>
      <c r="BM1" s="663"/>
      <c r="BN1" s="663"/>
      <c r="BO1" s="663"/>
    </row>
    <row r="2" spans="1:70" ht="15" customHeight="1">
      <c r="A2" s="662"/>
      <c r="B2" s="662"/>
      <c r="C2" s="662"/>
      <c r="D2" s="662"/>
      <c r="E2" s="662"/>
      <c r="F2" s="662"/>
      <c r="G2" s="662"/>
      <c r="H2" s="662"/>
      <c r="I2" s="662"/>
      <c r="J2" s="662"/>
      <c r="K2" s="662"/>
      <c r="L2" s="662"/>
      <c r="M2" s="662"/>
      <c r="N2" s="662"/>
      <c r="O2" s="662"/>
      <c r="P2" s="662"/>
      <c r="Q2" s="662"/>
      <c r="R2" s="662"/>
      <c r="S2" s="662"/>
      <c r="T2" s="662"/>
      <c r="U2" s="664" t="s">
        <v>1046</v>
      </c>
      <c r="V2" s="664"/>
      <c r="W2" s="664"/>
      <c r="X2" s="664"/>
      <c r="Y2" s="664"/>
      <c r="Z2" s="664"/>
      <c r="AA2" s="664"/>
      <c r="AB2" s="664"/>
      <c r="AC2" s="664"/>
      <c r="AD2" s="664"/>
      <c r="AE2" s="664"/>
      <c r="AF2" s="664"/>
      <c r="AG2" s="664"/>
      <c r="AH2" s="664"/>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664"/>
      <c r="BH2" s="664"/>
      <c r="BI2" s="664"/>
      <c r="BJ2" s="664"/>
      <c r="BK2" s="664"/>
      <c r="BL2" s="664"/>
      <c r="BM2" s="664"/>
      <c r="BN2" s="664"/>
      <c r="BO2" s="664"/>
    </row>
    <row r="3" spans="1:70" ht="12" customHeight="1">
      <c r="A3" s="158" t="s">
        <v>1047</v>
      </c>
      <c r="B3" s="159" t="s">
        <v>1048</v>
      </c>
      <c r="C3" s="159"/>
      <c r="D3" s="159"/>
      <c r="E3" s="159"/>
      <c r="F3" s="159"/>
      <c r="G3" s="159"/>
      <c r="H3" s="159"/>
      <c r="I3" s="159"/>
      <c r="J3" s="159"/>
      <c r="K3" s="159"/>
      <c r="L3" s="159"/>
      <c r="M3" s="159"/>
      <c r="N3" s="159"/>
      <c r="O3" s="159"/>
      <c r="P3" s="159"/>
      <c r="Q3" s="159"/>
      <c r="R3" s="159"/>
      <c r="S3" s="159"/>
      <c r="T3" s="159"/>
      <c r="U3" s="159"/>
      <c r="V3" s="159"/>
      <c r="W3" s="159"/>
      <c r="X3" s="160"/>
      <c r="Y3" s="161" t="s">
        <v>1049</v>
      </c>
      <c r="Z3" s="159" t="s">
        <v>1050</v>
      </c>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675" t="s">
        <v>1051</v>
      </c>
      <c r="BH3" s="675"/>
      <c r="BI3" s="675"/>
      <c r="BJ3" s="159"/>
      <c r="BK3" s="159"/>
      <c r="BL3" s="159"/>
      <c r="BM3" s="675" t="s">
        <v>1052</v>
      </c>
      <c r="BN3" s="675"/>
      <c r="BO3" s="160"/>
    </row>
    <row r="4" spans="1:70" ht="12" customHeight="1">
      <c r="A4" s="162"/>
      <c r="B4" s="163" t="s">
        <v>1053</v>
      </c>
      <c r="C4" s="163"/>
      <c r="D4" s="163"/>
      <c r="E4" s="163"/>
      <c r="F4" s="163"/>
      <c r="G4" s="163"/>
      <c r="H4" s="163"/>
      <c r="I4" s="163"/>
      <c r="J4" s="163"/>
      <c r="K4" s="163"/>
      <c r="L4" s="163"/>
      <c r="M4" s="163"/>
      <c r="N4" s="163"/>
      <c r="O4" s="163"/>
      <c r="P4" s="163"/>
      <c r="Q4" s="163"/>
      <c r="R4" s="163"/>
      <c r="S4" s="163"/>
      <c r="T4" s="163"/>
      <c r="U4" s="163"/>
      <c r="V4" s="163"/>
      <c r="W4" s="163"/>
      <c r="X4" s="164"/>
      <c r="Y4" s="163"/>
      <c r="Z4" s="163" t="s">
        <v>1054</v>
      </c>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2"/>
      <c r="BI4" s="163"/>
      <c r="BJ4" s="165">
        <v>1</v>
      </c>
      <c r="BK4" s="164"/>
      <c r="BL4" s="676">
        <v>1</v>
      </c>
      <c r="BM4" s="676"/>
      <c r="BN4" s="676"/>
      <c r="BO4" s="677"/>
    </row>
    <row r="5" spans="1:70" ht="15" customHeight="1">
      <c r="A5" s="162"/>
      <c r="B5" s="163"/>
      <c r="C5" s="666" t="s">
        <v>1055</v>
      </c>
      <c r="D5" s="666"/>
      <c r="E5" s="666"/>
      <c r="F5" s="666"/>
      <c r="G5" s="666"/>
      <c r="H5" s="666"/>
      <c r="I5" s="666"/>
      <c r="J5" s="666"/>
      <c r="K5" s="666"/>
      <c r="L5" s="666"/>
      <c r="M5" s="666"/>
      <c r="N5" s="666"/>
      <c r="O5" s="666"/>
      <c r="P5" s="666"/>
      <c r="Q5" s="666"/>
      <c r="R5" s="666"/>
      <c r="S5" s="666"/>
      <c r="T5" s="666"/>
      <c r="U5" s="666"/>
      <c r="V5" s="666"/>
      <c r="W5" s="163"/>
      <c r="X5" s="164"/>
      <c r="Y5" s="666" t="e">
        <f>'Instructions-DataEntry'!E8</f>
        <v>#N/A</v>
      </c>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162"/>
      <c r="BI5" s="163"/>
      <c r="BJ5" s="163"/>
      <c r="BK5" s="164"/>
      <c r="BL5" s="676"/>
      <c r="BM5" s="676"/>
      <c r="BN5" s="676"/>
      <c r="BO5" s="677"/>
    </row>
    <row r="6" spans="1:70" ht="15" customHeight="1">
      <c r="A6" s="167"/>
      <c r="B6" s="168"/>
      <c r="C6" s="670"/>
      <c r="D6" s="670"/>
      <c r="E6" s="670"/>
      <c r="F6" s="670"/>
      <c r="G6" s="670"/>
      <c r="H6" s="670"/>
      <c r="I6" s="670"/>
      <c r="J6" s="670"/>
      <c r="K6" s="670"/>
      <c r="L6" s="670"/>
      <c r="M6" s="670"/>
      <c r="N6" s="670"/>
      <c r="O6" s="670"/>
      <c r="P6" s="670"/>
      <c r="Q6" s="670"/>
      <c r="R6" s="670"/>
      <c r="S6" s="670"/>
      <c r="T6" s="670"/>
      <c r="U6" s="670"/>
      <c r="V6" s="670"/>
      <c r="W6" s="168"/>
      <c r="X6" s="169"/>
      <c r="Y6" s="666"/>
      <c r="Z6" s="666"/>
      <c r="AA6" s="666"/>
      <c r="AB6" s="666"/>
      <c r="AC6" s="666"/>
      <c r="AD6" s="666"/>
      <c r="AE6" s="666"/>
      <c r="AF6" s="666"/>
      <c r="AG6" s="666"/>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167"/>
      <c r="BI6" s="168"/>
      <c r="BJ6" s="168"/>
      <c r="BK6" s="169"/>
      <c r="BL6" s="163"/>
      <c r="BM6" s="163"/>
      <c r="BN6" s="163"/>
      <c r="BO6" s="178" t="s">
        <v>1056</v>
      </c>
    </row>
    <row r="7" spans="1:70" ht="14.25" customHeight="1">
      <c r="A7" s="179" t="s">
        <v>1121</v>
      </c>
      <c r="B7" s="678" t="s">
        <v>1122</v>
      </c>
      <c r="C7" s="679"/>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680"/>
      <c r="BB7" s="680"/>
      <c r="BC7" s="680"/>
      <c r="BD7" s="680"/>
      <c r="BE7" s="680"/>
      <c r="BF7" s="680"/>
      <c r="BG7" s="680"/>
      <c r="BH7" s="680"/>
      <c r="BI7" s="680"/>
      <c r="BJ7" s="680"/>
      <c r="BK7" s="680"/>
      <c r="BL7" s="680"/>
      <c r="BM7" s="680"/>
      <c r="BN7" s="680"/>
      <c r="BO7" s="681"/>
      <c r="BQ7" s="188"/>
      <c r="BR7" s="188"/>
    </row>
    <row r="8" spans="1:70" ht="15.75" customHeight="1">
      <c r="A8" s="181"/>
      <c r="B8" s="182"/>
      <c r="C8" s="686" t="e">
        <f>'Instructions-DataEntry'!E4</f>
        <v>#N/A</v>
      </c>
      <c r="D8" s="686"/>
      <c r="E8" s="686"/>
      <c r="F8" s="686"/>
      <c r="G8" s="686"/>
      <c r="H8" s="686"/>
      <c r="I8" s="686"/>
      <c r="J8" s="686"/>
      <c r="K8" s="686"/>
      <c r="L8" s="686"/>
      <c r="M8" s="686"/>
      <c r="N8" s="686"/>
      <c r="O8" s="686"/>
      <c r="P8" s="686"/>
      <c r="Q8" s="686"/>
      <c r="R8" s="686"/>
      <c r="S8" s="686"/>
      <c r="T8" s="686"/>
      <c r="U8" s="686"/>
      <c r="V8" s="686"/>
      <c r="W8" s="686"/>
      <c r="X8" s="686"/>
      <c r="Y8" s="686"/>
      <c r="Z8" s="686"/>
      <c r="AA8" s="686"/>
      <c r="AB8" s="686"/>
      <c r="AC8" s="686"/>
      <c r="AD8" s="686"/>
      <c r="AE8" s="686"/>
      <c r="AF8" s="686"/>
      <c r="AG8" s="686"/>
      <c r="AH8" s="686"/>
      <c r="AI8" s="686"/>
      <c r="AJ8" s="686"/>
      <c r="AK8" s="686"/>
      <c r="AL8" s="686"/>
      <c r="AM8" s="686"/>
      <c r="AN8" s="686"/>
      <c r="AO8" s="686"/>
      <c r="AP8" s="686"/>
      <c r="AQ8" s="686"/>
      <c r="AR8" s="686"/>
      <c r="AS8" s="686"/>
      <c r="AT8" s="686"/>
      <c r="AU8" s="686"/>
      <c r="AV8" s="686"/>
      <c r="AW8" s="686"/>
      <c r="AX8" s="686"/>
      <c r="AY8" s="686"/>
      <c r="AZ8" s="686"/>
      <c r="BA8" s="682"/>
      <c r="BB8" s="682"/>
      <c r="BC8" s="682"/>
      <c r="BD8" s="682"/>
      <c r="BE8" s="682"/>
      <c r="BF8" s="682"/>
      <c r="BG8" s="682"/>
      <c r="BH8" s="682"/>
      <c r="BI8" s="682"/>
      <c r="BJ8" s="682"/>
      <c r="BK8" s="682"/>
      <c r="BL8" s="682"/>
      <c r="BM8" s="682"/>
      <c r="BN8" s="682"/>
      <c r="BO8" s="683"/>
      <c r="BQ8" s="188"/>
      <c r="BR8" s="188"/>
    </row>
    <row r="9" spans="1:70" ht="15.75" customHeight="1">
      <c r="A9" s="181"/>
      <c r="B9" s="182"/>
      <c r="C9" s="686" t="e">
        <f>'Instructions-DataEntry'!E5</f>
        <v>#N/A</v>
      </c>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686"/>
      <c r="AK9" s="686"/>
      <c r="AL9" s="686"/>
      <c r="AM9" s="686"/>
      <c r="AN9" s="686"/>
      <c r="AO9" s="686"/>
      <c r="AP9" s="686"/>
      <c r="AQ9" s="686"/>
      <c r="AR9" s="686"/>
      <c r="AS9" s="686"/>
      <c r="AT9" s="686"/>
      <c r="AU9" s="686"/>
      <c r="AV9" s="686"/>
      <c r="AW9" s="686"/>
      <c r="AX9" s="686"/>
      <c r="AY9" s="686"/>
      <c r="AZ9" s="686"/>
      <c r="BA9" s="682"/>
      <c r="BB9" s="682"/>
      <c r="BC9" s="682"/>
      <c r="BD9" s="682"/>
      <c r="BE9" s="682"/>
      <c r="BF9" s="682"/>
      <c r="BG9" s="682"/>
      <c r="BH9" s="682"/>
      <c r="BI9" s="682"/>
      <c r="BJ9" s="682"/>
      <c r="BK9" s="682"/>
      <c r="BL9" s="682"/>
      <c r="BM9" s="682"/>
      <c r="BN9" s="682"/>
      <c r="BO9" s="683"/>
      <c r="BQ9" s="188"/>
      <c r="BR9" s="188"/>
    </row>
    <row r="10" spans="1:70" ht="15.75" customHeight="1">
      <c r="A10" s="183"/>
      <c r="B10" s="184"/>
      <c r="C10" s="687" t="e">
        <f>'Instructions-DataEntry'!E6</f>
        <v>#N/A</v>
      </c>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7"/>
      <c r="AK10" s="687"/>
      <c r="AL10" s="687"/>
      <c r="AM10" s="687"/>
      <c r="AN10" s="687"/>
      <c r="AO10" s="687"/>
      <c r="AP10" s="687"/>
      <c r="AQ10" s="687"/>
      <c r="AR10" s="687"/>
      <c r="AS10" s="687"/>
      <c r="AT10" s="687"/>
      <c r="AU10" s="687"/>
      <c r="AV10" s="687"/>
      <c r="AW10" s="687"/>
      <c r="AX10" s="687"/>
      <c r="AY10" s="687"/>
      <c r="AZ10" s="687"/>
      <c r="BA10" s="684"/>
      <c r="BB10" s="684"/>
      <c r="BC10" s="684"/>
      <c r="BD10" s="684"/>
      <c r="BE10" s="684"/>
      <c r="BF10" s="684"/>
      <c r="BG10" s="684"/>
      <c r="BH10" s="684"/>
      <c r="BI10" s="684"/>
      <c r="BJ10" s="684"/>
      <c r="BK10" s="684"/>
      <c r="BL10" s="684"/>
      <c r="BM10" s="684"/>
      <c r="BN10" s="684"/>
      <c r="BO10" s="685"/>
      <c r="BQ10" s="188"/>
      <c r="BR10" s="188"/>
    </row>
    <row r="11" spans="1:70" ht="15" customHeight="1">
      <c r="A11" s="170" t="s">
        <v>1057</v>
      </c>
      <c r="B11" s="163"/>
      <c r="C11" s="163" t="s">
        <v>1124</v>
      </c>
      <c r="D11" s="163"/>
      <c r="E11" s="163"/>
      <c r="F11" s="163"/>
      <c r="G11" s="163"/>
      <c r="H11" s="163"/>
      <c r="I11" s="163"/>
      <c r="J11" s="163"/>
      <c r="K11" s="163"/>
      <c r="L11" s="163"/>
      <c r="M11" s="170" t="s">
        <v>1058</v>
      </c>
      <c r="N11" s="163"/>
      <c r="O11" s="163" t="s">
        <v>53</v>
      </c>
      <c r="P11" s="163"/>
      <c r="Q11" s="163"/>
      <c r="R11" s="163"/>
      <c r="S11" s="163"/>
      <c r="T11" s="163"/>
      <c r="U11" s="163"/>
      <c r="V11" s="163"/>
      <c r="W11" s="163"/>
      <c r="X11" s="164"/>
      <c r="Y11" s="170" t="s">
        <v>1059</v>
      </c>
      <c r="Z11" s="163" t="s">
        <v>1060</v>
      </c>
      <c r="AA11" s="163"/>
      <c r="AB11" s="163"/>
      <c r="AC11" s="163"/>
      <c r="AD11" s="163"/>
      <c r="AE11" s="163"/>
      <c r="AF11" s="163"/>
      <c r="AG11" s="163"/>
      <c r="AH11" s="163"/>
      <c r="AI11" s="163"/>
      <c r="AJ11" s="163"/>
      <c r="AK11" s="163"/>
      <c r="AL11" s="163"/>
      <c r="AM11" s="163"/>
      <c r="AN11" s="163"/>
      <c r="AO11" s="163"/>
      <c r="AP11" s="163"/>
      <c r="AQ11" s="163"/>
      <c r="AR11" s="163"/>
      <c r="AS11" s="163"/>
      <c r="AT11" s="163"/>
      <c r="AU11" s="164"/>
      <c r="AV11" s="171" t="s">
        <v>1061</v>
      </c>
      <c r="AW11" s="163" t="s">
        <v>1062</v>
      </c>
      <c r="AX11" s="163"/>
      <c r="AY11" s="163"/>
      <c r="AZ11" s="163"/>
      <c r="BA11" s="163"/>
      <c r="BB11" s="163"/>
      <c r="BC11" s="163"/>
      <c r="BD11" s="163"/>
      <c r="BE11" s="170" t="s">
        <v>1063</v>
      </c>
      <c r="BF11" s="163" t="s">
        <v>1064</v>
      </c>
      <c r="BG11" s="163"/>
      <c r="BH11" s="163"/>
      <c r="BI11" s="163"/>
      <c r="BJ11" s="163"/>
      <c r="BK11" s="163"/>
      <c r="BL11" s="163"/>
      <c r="BM11" s="163"/>
      <c r="BN11" s="163"/>
      <c r="BO11" s="164"/>
      <c r="BQ11" s="188"/>
      <c r="BR11" s="188"/>
    </row>
    <row r="12" spans="1:70" ht="12" customHeight="1">
      <c r="A12" s="162"/>
      <c r="B12" s="665" t="e">
        <f>'Instructions-DataEntry'!E20</f>
        <v>#N/A</v>
      </c>
      <c r="C12" s="666"/>
      <c r="D12" s="666"/>
      <c r="E12" s="666"/>
      <c r="F12" s="666"/>
      <c r="G12" s="666"/>
      <c r="H12" s="666"/>
      <c r="I12" s="666"/>
      <c r="J12" s="666"/>
      <c r="K12" s="666"/>
      <c r="L12" s="666"/>
      <c r="M12" s="667" t="e">
        <f>'Instructions-DataEntry'!E10</f>
        <v>#N/A</v>
      </c>
      <c r="N12" s="666"/>
      <c r="O12" s="666"/>
      <c r="P12" s="666"/>
      <c r="Q12" s="666"/>
      <c r="R12" s="666"/>
      <c r="S12" s="666"/>
      <c r="T12" s="666"/>
      <c r="U12" s="666"/>
      <c r="V12" s="666"/>
      <c r="W12" s="666"/>
      <c r="X12" s="668"/>
      <c r="Y12" s="162"/>
      <c r="Z12" s="163" t="s">
        <v>1054</v>
      </c>
      <c r="AA12" s="163"/>
      <c r="AB12" s="163"/>
      <c r="AC12" s="163"/>
      <c r="AD12" s="163"/>
      <c r="AE12" s="163"/>
      <c r="AF12" s="163"/>
      <c r="AG12" s="163"/>
      <c r="AH12" s="163"/>
      <c r="AI12" s="163"/>
      <c r="AJ12" s="163"/>
      <c r="AK12" s="163"/>
      <c r="AL12" s="163"/>
      <c r="AM12" s="163"/>
      <c r="AN12" s="163"/>
      <c r="AO12" s="163"/>
      <c r="AP12" s="163"/>
      <c r="AQ12" s="163"/>
      <c r="AR12" s="163"/>
      <c r="AS12" s="163"/>
      <c r="AT12" s="163"/>
      <c r="AU12" s="164"/>
      <c r="AV12" s="172" t="s">
        <v>1065</v>
      </c>
      <c r="AW12" s="163" t="s">
        <v>1066</v>
      </c>
      <c r="AX12" s="163"/>
      <c r="AY12" s="163"/>
      <c r="AZ12" s="163"/>
      <c r="BA12" s="163"/>
      <c r="BB12" s="163"/>
      <c r="BC12" s="163"/>
      <c r="BD12" s="163"/>
      <c r="BE12" s="162"/>
      <c r="BF12" s="163"/>
      <c r="BG12" s="163"/>
      <c r="BH12" s="163"/>
      <c r="BI12" s="163"/>
      <c r="BJ12" s="163"/>
      <c r="BK12" s="163"/>
      <c r="BL12" s="163"/>
      <c r="BM12" s="163"/>
      <c r="BN12" s="163"/>
      <c r="BO12" s="164"/>
      <c r="BQ12" s="188"/>
      <c r="BR12" s="188"/>
    </row>
    <row r="13" spans="1:70" ht="12" customHeight="1">
      <c r="A13" s="162"/>
      <c r="B13" s="666"/>
      <c r="C13" s="666"/>
      <c r="D13" s="666"/>
      <c r="E13" s="666"/>
      <c r="F13" s="666"/>
      <c r="G13" s="666"/>
      <c r="H13" s="666"/>
      <c r="I13" s="666"/>
      <c r="J13" s="666"/>
      <c r="K13" s="666"/>
      <c r="L13" s="666"/>
      <c r="M13" s="667"/>
      <c r="N13" s="666"/>
      <c r="O13" s="666"/>
      <c r="P13" s="666"/>
      <c r="Q13" s="666"/>
      <c r="R13" s="666"/>
      <c r="S13" s="666"/>
      <c r="T13" s="666"/>
      <c r="U13" s="666"/>
      <c r="V13" s="666"/>
      <c r="W13" s="666"/>
      <c r="X13" s="668"/>
      <c r="Y13" s="667" t="e">
        <f>'Instructions-DataEntry'!E12</f>
        <v>#N/A</v>
      </c>
      <c r="Z13" s="666"/>
      <c r="AA13" s="666"/>
      <c r="AB13" s="666"/>
      <c r="AC13" s="666"/>
      <c r="AD13" s="666"/>
      <c r="AE13" s="666"/>
      <c r="AF13" s="666"/>
      <c r="AG13" s="666"/>
      <c r="AH13" s="666"/>
      <c r="AI13" s="666"/>
      <c r="AJ13" s="666"/>
      <c r="AK13" s="666"/>
      <c r="AL13" s="666"/>
      <c r="AM13" s="666"/>
      <c r="AN13" s="666"/>
      <c r="AO13" s="666"/>
      <c r="AP13" s="666"/>
      <c r="AQ13" s="666"/>
      <c r="AR13" s="666"/>
      <c r="AS13" s="666"/>
      <c r="AT13" s="666"/>
      <c r="AU13" s="668"/>
      <c r="AV13" s="172"/>
      <c r="AW13" s="163" t="s">
        <v>1067</v>
      </c>
      <c r="AX13" s="163"/>
      <c r="AY13" s="163"/>
      <c r="AZ13" s="163"/>
      <c r="BA13" s="163"/>
      <c r="BB13" s="163"/>
      <c r="BC13" s="163"/>
      <c r="BD13" s="163"/>
      <c r="BE13" s="162"/>
      <c r="BF13" s="163"/>
      <c r="BG13" s="163"/>
      <c r="BH13" s="163"/>
      <c r="BI13" s="163"/>
      <c r="BJ13" s="163"/>
      <c r="BK13" s="163"/>
      <c r="BL13" s="163"/>
      <c r="BM13" s="163"/>
      <c r="BN13" s="163"/>
      <c r="BO13" s="164"/>
    </row>
    <row r="14" spans="1:70" ht="12" customHeight="1">
      <c r="A14" s="162"/>
      <c r="B14" s="666"/>
      <c r="C14" s="666"/>
      <c r="D14" s="666"/>
      <c r="E14" s="666"/>
      <c r="F14" s="666"/>
      <c r="G14" s="666"/>
      <c r="H14" s="666"/>
      <c r="I14" s="666"/>
      <c r="J14" s="666"/>
      <c r="K14" s="666"/>
      <c r="L14" s="666"/>
      <c r="M14" s="667"/>
      <c r="N14" s="666"/>
      <c r="O14" s="666"/>
      <c r="P14" s="666"/>
      <c r="Q14" s="666"/>
      <c r="R14" s="666"/>
      <c r="S14" s="666"/>
      <c r="T14" s="666"/>
      <c r="U14" s="666"/>
      <c r="V14" s="666"/>
      <c r="W14" s="666"/>
      <c r="X14" s="668"/>
      <c r="Y14" s="667"/>
      <c r="Z14" s="666"/>
      <c r="AA14" s="666"/>
      <c r="AB14" s="666"/>
      <c r="AC14" s="666"/>
      <c r="AD14" s="666"/>
      <c r="AE14" s="666"/>
      <c r="AF14" s="666"/>
      <c r="AG14" s="666"/>
      <c r="AH14" s="666"/>
      <c r="AI14" s="666"/>
      <c r="AJ14" s="666"/>
      <c r="AK14" s="666"/>
      <c r="AL14" s="666"/>
      <c r="AM14" s="666"/>
      <c r="AN14" s="666"/>
      <c r="AO14" s="666"/>
      <c r="AP14" s="666"/>
      <c r="AQ14" s="666"/>
      <c r="AR14" s="666"/>
      <c r="AS14" s="666"/>
      <c r="AT14" s="666"/>
      <c r="AU14" s="668"/>
      <c r="AV14" s="172"/>
      <c r="AW14" s="163" t="s">
        <v>1068</v>
      </c>
      <c r="AX14" s="163"/>
      <c r="AY14" s="163"/>
      <c r="AZ14" s="163"/>
      <c r="BA14" s="163"/>
      <c r="BB14" s="163"/>
      <c r="BC14" s="163"/>
      <c r="BD14" s="163"/>
      <c r="BE14" s="167"/>
      <c r="BF14" s="672" t="s">
        <v>1069</v>
      </c>
      <c r="BG14" s="672"/>
      <c r="BH14" s="672"/>
      <c r="BI14" s="163"/>
      <c r="BJ14" s="163"/>
      <c r="BK14" s="672" t="s">
        <v>1070</v>
      </c>
      <c r="BL14" s="672"/>
      <c r="BM14" s="672"/>
      <c r="BN14" s="672"/>
      <c r="BO14" s="673"/>
    </row>
    <row r="15" spans="1:70" ht="12" customHeight="1">
      <c r="A15" s="162"/>
      <c r="B15" s="163"/>
      <c r="C15" s="163"/>
      <c r="D15" s="163"/>
      <c r="E15" s="163"/>
      <c r="F15" s="163"/>
      <c r="G15" s="163"/>
      <c r="H15" s="163"/>
      <c r="I15" s="163"/>
      <c r="J15" s="163"/>
      <c r="K15" s="163"/>
      <c r="L15" s="163"/>
      <c r="M15" s="167"/>
      <c r="N15" s="168"/>
      <c r="O15" s="168"/>
      <c r="P15" s="168"/>
      <c r="Q15" s="168"/>
      <c r="R15" s="168"/>
      <c r="S15" s="168"/>
      <c r="T15" s="168"/>
      <c r="U15" s="168"/>
      <c r="V15" s="168"/>
      <c r="W15" s="168"/>
      <c r="X15" s="169"/>
      <c r="Y15" s="669"/>
      <c r="Z15" s="670"/>
      <c r="AA15" s="670"/>
      <c r="AB15" s="670"/>
      <c r="AC15" s="670"/>
      <c r="AD15" s="670"/>
      <c r="AE15" s="670"/>
      <c r="AF15" s="670"/>
      <c r="AG15" s="670"/>
      <c r="AH15" s="670"/>
      <c r="AI15" s="670"/>
      <c r="AJ15" s="670"/>
      <c r="AK15" s="670"/>
      <c r="AL15" s="670"/>
      <c r="AM15" s="670"/>
      <c r="AN15" s="670"/>
      <c r="AO15" s="670"/>
      <c r="AP15" s="670"/>
      <c r="AQ15" s="670"/>
      <c r="AR15" s="670"/>
      <c r="AS15" s="670"/>
      <c r="AT15" s="670"/>
      <c r="AU15" s="671"/>
      <c r="AV15" s="172"/>
      <c r="AW15" s="163" t="s">
        <v>34</v>
      </c>
      <c r="AX15" s="163"/>
      <c r="AY15" s="163"/>
      <c r="AZ15" s="163"/>
      <c r="BA15" s="163"/>
      <c r="BB15" s="163"/>
      <c r="BC15" s="163"/>
      <c r="BD15" s="163"/>
      <c r="BE15" s="172" t="s">
        <v>1065</v>
      </c>
      <c r="BF15" s="672"/>
      <c r="BG15" s="672"/>
      <c r="BH15" s="672"/>
      <c r="BI15" s="163"/>
      <c r="BJ15" s="172"/>
      <c r="BK15" s="672"/>
      <c r="BL15" s="672"/>
      <c r="BM15" s="672"/>
      <c r="BN15" s="672"/>
      <c r="BO15" s="673"/>
    </row>
    <row r="16" spans="1:70" ht="15" customHeight="1">
      <c r="A16" s="158" t="s">
        <v>1071</v>
      </c>
      <c r="B16" s="159" t="s">
        <v>1072</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60"/>
      <c r="AS16" s="161" t="s">
        <v>1073</v>
      </c>
      <c r="AT16" s="159" t="s">
        <v>1074</v>
      </c>
      <c r="AU16" s="159"/>
      <c r="AV16" s="159"/>
      <c r="AW16" s="159"/>
      <c r="AX16" s="159"/>
      <c r="AY16" s="159"/>
      <c r="AZ16" s="159"/>
      <c r="BA16" s="159"/>
      <c r="BB16" s="159"/>
      <c r="BC16" s="159"/>
      <c r="BD16" s="159"/>
      <c r="BE16" s="159"/>
      <c r="BF16" s="159"/>
      <c r="BG16" s="159"/>
      <c r="BH16" s="159"/>
      <c r="BI16" s="159"/>
      <c r="BJ16" s="159"/>
      <c r="BK16" s="159"/>
      <c r="BL16" s="159"/>
      <c r="BM16" s="159"/>
      <c r="BN16" s="159"/>
      <c r="BO16" s="160"/>
    </row>
    <row r="17" spans="1:70" ht="12" customHeight="1">
      <c r="A17" s="162"/>
      <c r="B17" s="163" t="s">
        <v>1075</v>
      </c>
      <c r="C17" s="163"/>
      <c r="D17" s="163"/>
      <c r="E17" s="163"/>
      <c r="F17" s="163"/>
      <c r="G17" s="163"/>
      <c r="H17" s="163"/>
      <c r="I17" s="163"/>
      <c r="J17" s="163"/>
      <c r="K17" s="163"/>
      <c r="L17" s="163"/>
      <c r="M17" s="163"/>
      <c r="N17" s="163"/>
      <c r="O17" s="163"/>
      <c r="P17" s="163"/>
      <c r="Q17" s="163"/>
      <c r="R17" s="163"/>
      <c r="S17" s="163"/>
      <c r="T17" s="163"/>
      <c r="U17" s="163"/>
      <c r="V17" s="163"/>
      <c r="W17" s="163"/>
      <c r="X17" s="164"/>
      <c r="Y17" s="163" t="s">
        <v>1076</v>
      </c>
      <c r="Z17" s="163"/>
      <c r="AA17" s="163"/>
      <c r="AB17" s="163"/>
      <c r="AC17" s="163"/>
      <c r="AD17" s="163"/>
      <c r="AE17" s="163"/>
      <c r="AF17" s="163"/>
      <c r="AG17" s="163"/>
      <c r="AH17" s="163"/>
      <c r="AI17" s="163"/>
      <c r="AJ17" s="163"/>
      <c r="AK17" s="163"/>
      <c r="AL17" s="163"/>
      <c r="AM17" s="163"/>
      <c r="AN17" s="163"/>
      <c r="AO17" s="163"/>
      <c r="AP17" s="163"/>
      <c r="AQ17" s="163"/>
      <c r="AR17" s="164"/>
      <c r="AS17" s="163"/>
      <c r="AT17" s="163" t="s">
        <v>1077</v>
      </c>
      <c r="AU17" s="163"/>
      <c r="AV17" s="163"/>
      <c r="AW17" s="163"/>
      <c r="AX17" s="163"/>
      <c r="AY17" s="163"/>
      <c r="AZ17" s="163"/>
      <c r="BA17" s="163"/>
      <c r="BB17" s="163"/>
      <c r="BC17" s="163"/>
      <c r="BD17" s="163"/>
      <c r="BE17" s="163"/>
      <c r="BF17" s="163"/>
      <c r="BG17" s="163"/>
      <c r="BH17" s="163"/>
      <c r="BI17" s="163"/>
      <c r="BJ17" s="163"/>
      <c r="BK17" s="163"/>
      <c r="BL17" s="163"/>
      <c r="BM17" s="163"/>
      <c r="BN17" s="163"/>
      <c r="BO17" s="164"/>
    </row>
    <row r="18" spans="1:70" ht="18" customHeight="1">
      <c r="A18" s="674">
        <f>'Set-Up'!B11</f>
        <v>44470</v>
      </c>
      <c r="B18" s="674"/>
      <c r="C18" s="674"/>
      <c r="D18" s="674"/>
      <c r="E18" s="674"/>
      <c r="F18" s="674"/>
      <c r="G18" s="674"/>
      <c r="H18" s="674"/>
      <c r="I18" s="674"/>
      <c r="J18" s="674"/>
      <c r="K18" s="674"/>
      <c r="L18" s="674"/>
      <c r="M18" s="674"/>
      <c r="N18" s="674"/>
      <c r="O18" s="674"/>
      <c r="P18" s="674"/>
      <c r="Q18" s="674"/>
      <c r="R18" s="674"/>
      <c r="S18" s="674"/>
      <c r="T18" s="674"/>
      <c r="U18" s="674"/>
      <c r="V18" s="674"/>
      <c r="W18" s="674"/>
      <c r="X18" s="674"/>
      <c r="Y18" s="674">
        <f>'Set-Up'!B18</f>
        <v>44834</v>
      </c>
      <c r="Z18" s="674"/>
      <c r="AA18" s="674"/>
      <c r="AB18" s="674"/>
      <c r="AC18" s="674"/>
      <c r="AD18" s="674"/>
      <c r="AE18" s="674"/>
      <c r="AF18" s="674"/>
      <c r="AG18" s="674"/>
      <c r="AH18" s="674"/>
      <c r="AI18" s="674"/>
      <c r="AJ18" s="674"/>
      <c r="AK18" s="674"/>
      <c r="AL18" s="674"/>
      <c r="AM18" s="674"/>
      <c r="AN18" s="674"/>
      <c r="AO18" s="674"/>
      <c r="AP18" s="674"/>
      <c r="AQ18" s="674"/>
      <c r="AR18" s="674"/>
      <c r="AS18" s="674">
        <f>XpndQtr1!H1</f>
        <v>44561</v>
      </c>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row>
    <row r="19" spans="1:70" ht="18" customHeight="1">
      <c r="A19" s="186" t="s">
        <v>1078</v>
      </c>
      <c r="B19" s="187"/>
      <c r="C19" s="696" t="s">
        <v>1079</v>
      </c>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c r="AR19" s="697"/>
      <c r="AS19" s="697"/>
      <c r="AT19" s="697"/>
      <c r="AU19" s="697"/>
      <c r="AV19" s="697"/>
      <c r="AW19" s="697"/>
      <c r="AX19" s="698" t="s">
        <v>1032</v>
      </c>
      <c r="AY19" s="698"/>
      <c r="AZ19" s="698"/>
      <c r="BA19" s="698"/>
      <c r="BB19" s="698"/>
      <c r="BC19" s="698"/>
      <c r="BD19" s="698"/>
      <c r="BE19" s="698"/>
      <c r="BF19" s="698"/>
      <c r="BG19" s="698"/>
      <c r="BH19" s="698"/>
      <c r="BI19" s="698"/>
      <c r="BJ19" s="698"/>
      <c r="BK19" s="698"/>
      <c r="BL19" s="698"/>
      <c r="BM19" s="698"/>
      <c r="BN19" s="698"/>
      <c r="BO19" s="698"/>
    </row>
    <row r="20" spans="1:70" ht="18" customHeight="1">
      <c r="A20" s="699" t="s">
        <v>1080</v>
      </c>
      <c r="B20" s="700"/>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700"/>
      <c r="AJ20" s="700"/>
      <c r="AK20" s="700"/>
      <c r="AL20" s="700"/>
      <c r="AM20" s="700"/>
      <c r="AN20" s="700"/>
      <c r="AO20" s="700"/>
      <c r="AP20" s="700"/>
      <c r="AQ20" s="700"/>
      <c r="AR20" s="700"/>
      <c r="AS20" s="700"/>
      <c r="AT20" s="700"/>
      <c r="AU20" s="700"/>
      <c r="AV20" s="700"/>
      <c r="AW20" s="700"/>
      <c r="AX20" s="700"/>
      <c r="AY20" s="700"/>
      <c r="AZ20" s="700"/>
      <c r="BA20" s="700"/>
      <c r="BB20" s="700"/>
      <c r="BC20" s="700"/>
      <c r="BD20" s="700"/>
      <c r="BE20" s="700"/>
      <c r="BF20" s="700"/>
      <c r="BG20" s="700"/>
      <c r="BH20" s="700"/>
      <c r="BI20" s="700"/>
      <c r="BJ20" s="700"/>
      <c r="BK20" s="700"/>
      <c r="BL20" s="700"/>
      <c r="BM20" s="700"/>
      <c r="BN20" s="700"/>
      <c r="BO20" s="701"/>
      <c r="BQ20" s="465" t="s">
        <v>26</v>
      </c>
      <c r="BR20" s="465"/>
    </row>
    <row r="21" spans="1:70" ht="18" customHeight="1">
      <c r="A21" s="702" t="s">
        <v>1081</v>
      </c>
      <c r="B21" s="703"/>
      <c r="C21" s="703"/>
      <c r="D21" s="703"/>
      <c r="E21" s="703"/>
      <c r="F21" s="703"/>
      <c r="G21" s="703"/>
      <c r="H21" s="703"/>
      <c r="I21" s="703"/>
      <c r="J21" s="703"/>
      <c r="K21" s="703"/>
      <c r="L21" s="703"/>
      <c r="M21" s="703"/>
      <c r="N21" s="703"/>
      <c r="O21" s="703"/>
      <c r="P21" s="703"/>
      <c r="Q21" s="703"/>
      <c r="R21" s="703"/>
      <c r="S21" s="703"/>
      <c r="T21" s="703"/>
      <c r="U21" s="703"/>
      <c r="V21" s="703"/>
      <c r="W21" s="703"/>
      <c r="X21" s="703"/>
      <c r="Y21" s="703"/>
      <c r="Z21" s="703"/>
      <c r="AA21" s="703"/>
      <c r="AB21" s="703"/>
      <c r="AC21" s="703"/>
      <c r="AD21" s="703"/>
      <c r="AE21" s="703"/>
      <c r="AF21" s="703"/>
      <c r="AG21" s="703"/>
      <c r="AH21" s="703"/>
      <c r="AI21" s="703"/>
      <c r="AJ21" s="703"/>
      <c r="AK21" s="703"/>
      <c r="AL21" s="703"/>
      <c r="AM21" s="703"/>
      <c r="AN21" s="703"/>
      <c r="AO21" s="703"/>
      <c r="AP21" s="703"/>
      <c r="AQ21" s="703"/>
      <c r="AR21" s="703"/>
      <c r="AS21" s="703"/>
      <c r="AT21" s="703"/>
      <c r="AU21" s="703"/>
      <c r="AV21" s="703"/>
      <c r="AW21" s="703"/>
      <c r="AX21" s="703"/>
      <c r="AY21" s="703"/>
      <c r="AZ21" s="703"/>
      <c r="BA21" s="703"/>
      <c r="BB21" s="703"/>
      <c r="BC21" s="703"/>
      <c r="BD21" s="703"/>
      <c r="BE21" s="703"/>
      <c r="BF21" s="703"/>
      <c r="BG21" s="703"/>
      <c r="BH21" s="703"/>
      <c r="BI21" s="703"/>
      <c r="BJ21" s="703"/>
      <c r="BK21" s="703"/>
      <c r="BL21" s="703"/>
      <c r="BM21" s="703"/>
      <c r="BN21" s="703"/>
      <c r="BO21" s="704"/>
      <c r="BQ21" s="465"/>
      <c r="BR21" s="465"/>
    </row>
    <row r="22" spans="1:70" ht="18" customHeight="1">
      <c r="A22" s="688" t="s">
        <v>1082</v>
      </c>
      <c r="B22" s="688"/>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c r="AD22" s="688"/>
      <c r="AE22" s="688"/>
      <c r="AF22" s="688"/>
      <c r="AG22" s="688"/>
      <c r="AH22" s="688"/>
      <c r="AI22" s="688"/>
      <c r="AJ22" s="688"/>
      <c r="AK22" s="688"/>
      <c r="AL22" s="688"/>
      <c r="AM22" s="688"/>
      <c r="AN22" s="688"/>
      <c r="AO22" s="688"/>
      <c r="AP22" s="688"/>
      <c r="AQ22" s="688"/>
      <c r="AR22" s="688"/>
      <c r="AS22" s="688"/>
      <c r="AT22" s="688"/>
      <c r="AU22" s="688"/>
      <c r="AV22" s="688"/>
      <c r="AW22" s="688"/>
      <c r="AX22" s="689"/>
      <c r="AY22" s="689"/>
      <c r="AZ22" s="689"/>
      <c r="BA22" s="689"/>
      <c r="BB22" s="689"/>
      <c r="BC22" s="689"/>
      <c r="BD22" s="689"/>
      <c r="BE22" s="689"/>
      <c r="BF22" s="689"/>
      <c r="BG22" s="689"/>
      <c r="BH22" s="689"/>
      <c r="BI22" s="689"/>
      <c r="BJ22" s="689"/>
      <c r="BK22" s="689"/>
      <c r="BL22" s="689"/>
      <c r="BM22" s="689"/>
      <c r="BN22" s="689"/>
      <c r="BO22" s="689"/>
      <c r="BQ22" s="465"/>
      <c r="BR22" s="465"/>
    </row>
    <row r="23" spans="1:70" ht="18" customHeight="1">
      <c r="A23" s="688" t="s">
        <v>1083</v>
      </c>
      <c r="B23" s="688"/>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c r="AD23" s="688"/>
      <c r="AE23" s="688"/>
      <c r="AF23" s="688"/>
      <c r="AG23" s="688"/>
      <c r="AH23" s="688"/>
      <c r="AI23" s="688"/>
      <c r="AJ23" s="688"/>
      <c r="AK23" s="688"/>
      <c r="AL23" s="688"/>
      <c r="AM23" s="688"/>
      <c r="AN23" s="688"/>
      <c r="AO23" s="688"/>
      <c r="AP23" s="688"/>
      <c r="AQ23" s="688"/>
      <c r="AR23" s="688"/>
      <c r="AS23" s="688"/>
      <c r="AT23" s="688"/>
      <c r="AU23" s="688"/>
      <c r="AV23" s="688"/>
      <c r="AW23" s="688"/>
      <c r="AX23" s="689"/>
      <c r="AY23" s="689"/>
      <c r="AZ23" s="689"/>
      <c r="BA23" s="689"/>
      <c r="BB23" s="689"/>
      <c r="BC23" s="689"/>
      <c r="BD23" s="689"/>
      <c r="BE23" s="689"/>
      <c r="BF23" s="689"/>
      <c r="BG23" s="689"/>
      <c r="BH23" s="689"/>
      <c r="BI23" s="689"/>
      <c r="BJ23" s="689"/>
      <c r="BK23" s="689"/>
      <c r="BL23" s="689"/>
      <c r="BM23" s="689"/>
      <c r="BN23" s="689"/>
      <c r="BO23" s="689"/>
      <c r="BQ23" s="465"/>
      <c r="BR23" s="465"/>
    </row>
    <row r="24" spans="1:70" ht="18" customHeight="1">
      <c r="A24" s="688" t="s">
        <v>1084</v>
      </c>
      <c r="B24" s="688"/>
      <c r="C24" s="688"/>
      <c r="D24" s="688"/>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8"/>
      <c r="AP24" s="688"/>
      <c r="AQ24" s="688"/>
      <c r="AR24" s="688"/>
      <c r="AS24" s="688"/>
      <c r="AT24" s="688"/>
      <c r="AU24" s="688"/>
      <c r="AV24" s="688"/>
      <c r="AW24" s="688"/>
      <c r="AX24" s="689">
        <f>AX22-AX23</f>
        <v>0</v>
      </c>
      <c r="AY24" s="689"/>
      <c r="AZ24" s="689"/>
      <c r="BA24" s="689"/>
      <c r="BB24" s="689"/>
      <c r="BC24" s="689"/>
      <c r="BD24" s="689"/>
      <c r="BE24" s="689"/>
      <c r="BF24" s="689"/>
      <c r="BG24" s="689"/>
      <c r="BH24" s="689"/>
      <c r="BI24" s="689"/>
      <c r="BJ24" s="689"/>
      <c r="BK24" s="689"/>
      <c r="BL24" s="689"/>
      <c r="BM24" s="689"/>
      <c r="BN24" s="689"/>
      <c r="BO24" s="689"/>
      <c r="BQ24" s="465"/>
      <c r="BR24" s="465"/>
    </row>
    <row r="25" spans="1:70" ht="18" customHeight="1">
      <c r="A25" s="690" t="s">
        <v>1085</v>
      </c>
      <c r="B25" s="691"/>
      <c r="C25" s="691"/>
      <c r="D25" s="691"/>
      <c r="E25" s="691"/>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1"/>
      <c r="AP25" s="691"/>
      <c r="AQ25" s="691"/>
      <c r="AR25" s="691"/>
      <c r="AS25" s="691"/>
      <c r="AT25" s="691"/>
      <c r="AU25" s="691"/>
      <c r="AV25" s="691"/>
      <c r="AW25" s="691"/>
      <c r="AX25" s="691"/>
      <c r="AY25" s="691"/>
      <c r="AZ25" s="691"/>
      <c r="BA25" s="691"/>
      <c r="BB25" s="691"/>
      <c r="BC25" s="691"/>
      <c r="BD25" s="691"/>
      <c r="BE25" s="691"/>
      <c r="BF25" s="691"/>
      <c r="BG25" s="691"/>
      <c r="BH25" s="691"/>
      <c r="BI25" s="691"/>
      <c r="BJ25" s="691"/>
      <c r="BK25" s="691"/>
      <c r="BL25" s="691"/>
      <c r="BM25" s="691"/>
      <c r="BN25" s="691"/>
      <c r="BO25" s="692"/>
    </row>
    <row r="26" spans="1:70" ht="18" customHeight="1">
      <c r="A26" s="693" t="s">
        <v>1086</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I26" s="694"/>
      <c r="BJ26" s="694"/>
      <c r="BK26" s="694"/>
      <c r="BL26" s="694"/>
      <c r="BM26" s="694"/>
      <c r="BN26" s="694"/>
      <c r="BO26" s="695"/>
    </row>
    <row r="27" spans="1:70" ht="18" customHeight="1">
      <c r="A27" s="688" t="s">
        <v>1087</v>
      </c>
      <c r="B27" s="688"/>
      <c r="C27" s="688"/>
      <c r="D27" s="688"/>
      <c r="E27" s="688"/>
      <c r="F27" s="688"/>
      <c r="G27" s="688"/>
      <c r="H27" s="688"/>
      <c r="I27" s="688"/>
      <c r="J27" s="688"/>
      <c r="K27" s="688"/>
      <c r="L27" s="688"/>
      <c r="M27" s="688"/>
      <c r="N27" s="688"/>
      <c r="O27" s="688"/>
      <c r="P27" s="688"/>
      <c r="Q27" s="688"/>
      <c r="R27" s="688"/>
      <c r="S27" s="688"/>
      <c r="T27" s="688"/>
      <c r="U27" s="688"/>
      <c r="V27" s="688"/>
      <c r="W27" s="688"/>
      <c r="X27" s="688"/>
      <c r="Y27" s="688"/>
      <c r="Z27" s="688"/>
      <c r="AA27" s="688"/>
      <c r="AB27" s="688"/>
      <c r="AC27" s="688"/>
      <c r="AD27" s="688"/>
      <c r="AE27" s="688"/>
      <c r="AF27" s="688"/>
      <c r="AG27" s="688"/>
      <c r="AH27" s="688"/>
      <c r="AI27" s="688"/>
      <c r="AJ27" s="688"/>
      <c r="AK27" s="688"/>
      <c r="AL27" s="688"/>
      <c r="AM27" s="688"/>
      <c r="AN27" s="688"/>
      <c r="AO27" s="688"/>
      <c r="AP27" s="688"/>
      <c r="AQ27" s="688"/>
      <c r="AR27" s="688"/>
      <c r="AS27" s="688"/>
      <c r="AT27" s="688"/>
      <c r="AU27" s="688"/>
      <c r="AV27" s="688"/>
      <c r="AW27" s="688"/>
      <c r="AX27" s="689" t="e">
        <f>'Instructions-DataEntry'!E18</f>
        <v>#VALUE!</v>
      </c>
      <c r="AY27" s="689"/>
      <c r="AZ27" s="689"/>
      <c r="BA27" s="689"/>
      <c r="BB27" s="689"/>
      <c r="BC27" s="689"/>
      <c r="BD27" s="689"/>
      <c r="BE27" s="689"/>
      <c r="BF27" s="689"/>
      <c r="BG27" s="689"/>
      <c r="BH27" s="689"/>
      <c r="BI27" s="689"/>
      <c r="BJ27" s="689"/>
      <c r="BK27" s="689"/>
      <c r="BL27" s="689"/>
      <c r="BM27" s="689"/>
      <c r="BN27" s="689"/>
      <c r="BO27" s="689"/>
    </row>
    <row r="28" spans="1:70" ht="18" customHeight="1">
      <c r="A28" s="688" t="s">
        <v>1088</v>
      </c>
      <c r="B28" s="688"/>
      <c r="C28" s="688"/>
      <c r="D28" s="688"/>
      <c r="E28" s="688"/>
      <c r="F28" s="688"/>
      <c r="G28" s="688"/>
      <c r="H28" s="688"/>
      <c r="I28" s="688"/>
      <c r="J28" s="688"/>
      <c r="K28" s="688"/>
      <c r="L28" s="688"/>
      <c r="M28" s="688"/>
      <c r="N28" s="688"/>
      <c r="O28" s="688"/>
      <c r="P28" s="688"/>
      <c r="Q28" s="688"/>
      <c r="R28" s="688"/>
      <c r="S28" s="688"/>
      <c r="T28" s="688"/>
      <c r="U28" s="688"/>
      <c r="V28" s="688"/>
      <c r="W28" s="688"/>
      <c r="X28" s="688"/>
      <c r="Y28" s="688"/>
      <c r="Z28" s="688"/>
      <c r="AA28" s="688"/>
      <c r="AB28" s="688"/>
      <c r="AC28" s="688"/>
      <c r="AD28" s="688"/>
      <c r="AE28" s="688"/>
      <c r="AF28" s="688"/>
      <c r="AG28" s="688"/>
      <c r="AH28" s="688"/>
      <c r="AI28" s="688"/>
      <c r="AJ28" s="688"/>
      <c r="AK28" s="688"/>
      <c r="AL28" s="688"/>
      <c r="AM28" s="688"/>
      <c r="AN28" s="688"/>
      <c r="AO28" s="688"/>
      <c r="AP28" s="688"/>
      <c r="AQ28" s="688"/>
      <c r="AR28" s="688"/>
      <c r="AS28" s="688"/>
      <c r="AT28" s="688"/>
      <c r="AU28" s="688"/>
      <c r="AV28" s="688"/>
      <c r="AW28" s="688"/>
      <c r="AX28" s="689" t="e">
        <f>ErrorChkQ1!J26</f>
        <v>#N/A</v>
      </c>
      <c r="AY28" s="689"/>
      <c r="AZ28" s="689"/>
      <c r="BA28" s="689"/>
      <c r="BB28" s="689"/>
      <c r="BC28" s="689"/>
      <c r="BD28" s="689"/>
      <c r="BE28" s="689"/>
      <c r="BF28" s="689"/>
      <c r="BG28" s="689"/>
      <c r="BH28" s="689"/>
      <c r="BI28" s="689"/>
      <c r="BJ28" s="689"/>
      <c r="BK28" s="689"/>
      <c r="BL28" s="689"/>
      <c r="BM28" s="689"/>
      <c r="BN28" s="689"/>
      <c r="BO28" s="689"/>
    </row>
    <row r="29" spans="1:70" ht="18" customHeight="1">
      <c r="A29" s="688" t="s">
        <v>1089</v>
      </c>
      <c r="B29" s="688"/>
      <c r="C29" s="688"/>
      <c r="D29" s="688"/>
      <c r="E29" s="688"/>
      <c r="F29" s="688"/>
      <c r="G29" s="688"/>
      <c r="H29" s="688"/>
      <c r="I29" s="688"/>
      <c r="J29" s="688"/>
      <c r="K29" s="688"/>
      <c r="L29" s="688"/>
      <c r="M29" s="688"/>
      <c r="N29" s="688"/>
      <c r="O29" s="688"/>
      <c r="P29" s="688"/>
      <c r="Q29" s="688"/>
      <c r="R29" s="688"/>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9"/>
      <c r="AY29" s="689"/>
      <c r="AZ29" s="689"/>
      <c r="BA29" s="689"/>
      <c r="BB29" s="689"/>
      <c r="BC29" s="689"/>
      <c r="BD29" s="689"/>
      <c r="BE29" s="689"/>
      <c r="BF29" s="689"/>
      <c r="BG29" s="689"/>
      <c r="BH29" s="689"/>
      <c r="BI29" s="689"/>
      <c r="BJ29" s="689"/>
      <c r="BK29" s="689"/>
      <c r="BL29" s="689"/>
      <c r="BM29" s="689"/>
      <c r="BN29" s="689"/>
      <c r="BO29" s="689"/>
    </row>
    <row r="30" spans="1:70" ht="18" customHeight="1">
      <c r="A30" s="688" t="s">
        <v>1090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9" t="e">
        <f>AX28+AX29</f>
        <v>#N/A</v>
      </c>
      <c r="AY30" s="689"/>
      <c r="AZ30" s="689"/>
      <c r="BA30" s="689"/>
      <c r="BB30" s="689"/>
      <c r="BC30" s="689"/>
      <c r="BD30" s="689"/>
      <c r="BE30" s="689"/>
      <c r="BF30" s="689"/>
      <c r="BG30" s="689"/>
      <c r="BH30" s="689"/>
      <c r="BI30" s="689"/>
      <c r="BJ30" s="689"/>
      <c r="BK30" s="689"/>
      <c r="BL30" s="689"/>
      <c r="BM30" s="689"/>
      <c r="BN30" s="689"/>
      <c r="BO30" s="689"/>
    </row>
    <row r="31" spans="1:70" ht="18" customHeight="1">
      <c r="A31" s="688" t="s">
        <v>1091</v>
      </c>
      <c r="B31" s="688"/>
      <c r="C31" s="688"/>
      <c r="D31" s="688"/>
      <c r="E31" s="688"/>
      <c r="F31" s="688"/>
      <c r="G31" s="688"/>
      <c r="H31" s="688"/>
      <c r="I31" s="688"/>
      <c r="J31" s="688"/>
      <c r="K31" s="688"/>
      <c r="L31" s="688"/>
      <c r="M31" s="688"/>
      <c r="N31" s="688"/>
      <c r="O31" s="688"/>
      <c r="P31" s="688"/>
      <c r="Q31" s="688"/>
      <c r="R31" s="688"/>
      <c r="S31" s="688"/>
      <c r="T31" s="688"/>
      <c r="U31" s="688"/>
      <c r="V31" s="688"/>
      <c r="W31" s="688"/>
      <c r="X31" s="688"/>
      <c r="Y31" s="688"/>
      <c r="Z31" s="688"/>
      <c r="AA31" s="688"/>
      <c r="AB31" s="688"/>
      <c r="AC31" s="688"/>
      <c r="AD31" s="688"/>
      <c r="AE31" s="688"/>
      <c r="AF31" s="688"/>
      <c r="AG31" s="688"/>
      <c r="AH31" s="688"/>
      <c r="AI31" s="688"/>
      <c r="AJ31" s="688"/>
      <c r="AK31" s="688"/>
      <c r="AL31" s="688"/>
      <c r="AM31" s="688"/>
      <c r="AN31" s="688"/>
      <c r="AO31" s="688"/>
      <c r="AP31" s="688"/>
      <c r="AQ31" s="688"/>
      <c r="AR31" s="688"/>
      <c r="AS31" s="688"/>
      <c r="AT31" s="688"/>
      <c r="AU31" s="688"/>
      <c r="AV31" s="688"/>
      <c r="AW31" s="688"/>
      <c r="AX31" s="689" t="e">
        <f>IF(AX27-AX30&lt;0,"ERROR - 10.g. cannot exceed 10.d.",AX27-AX30)</f>
        <v>#VALUE!</v>
      </c>
      <c r="AY31" s="689"/>
      <c r="AZ31" s="689"/>
      <c r="BA31" s="689"/>
      <c r="BB31" s="689"/>
      <c r="BC31" s="689"/>
      <c r="BD31" s="689"/>
      <c r="BE31" s="689"/>
      <c r="BF31" s="689"/>
      <c r="BG31" s="689"/>
      <c r="BH31" s="689"/>
      <c r="BI31" s="689"/>
      <c r="BJ31" s="689"/>
      <c r="BK31" s="689"/>
      <c r="BL31" s="689"/>
      <c r="BM31" s="689"/>
      <c r="BN31" s="689"/>
      <c r="BO31" s="689"/>
    </row>
    <row r="32" spans="1:70" ht="18" customHeight="1">
      <c r="A32" s="702" t="s">
        <v>1092</v>
      </c>
      <c r="B32" s="703"/>
      <c r="C32" s="703"/>
      <c r="D32" s="703"/>
      <c r="E32" s="703"/>
      <c r="F32" s="703"/>
      <c r="G32" s="703"/>
      <c r="H32" s="703"/>
      <c r="I32" s="703"/>
      <c r="J32" s="703"/>
      <c r="K32" s="703"/>
      <c r="L32" s="703"/>
      <c r="M32" s="703"/>
      <c r="N32" s="703"/>
      <c r="O32" s="703"/>
      <c r="P32" s="703"/>
      <c r="Q32" s="703"/>
      <c r="R32" s="703"/>
      <c r="S32" s="703"/>
      <c r="T32" s="703"/>
      <c r="U32" s="703"/>
      <c r="V32" s="703"/>
      <c r="W32" s="703"/>
      <c r="X32" s="703"/>
      <c r="Y32" s="703"/>
      <c r="Z32" s="703"/>
      <c r="AA32" s="703"/>
      <c r="AB32" s="703"/>
      <c r="AC32" s="703"/>
      <c r="AD32" s="703"/>
      <c r="AE32" s="703"/>
      <c r="AF32" s="703"/>
      <c r="AG32" s="703"/>
      <c r="AH32" s="703"/>
      <c r="AI32" s="703"/>
      <c r="AJ32" s="703"/>
      <c r="AK32" s="703"/>
      <c r="AL32" s="703"/>
      <c r="AM32" s="703"/>
      <c r="AN32" s="703"/>
      <c r="AO32" s="703"/>
      <c r="AP32" s="703"/>
      <c r="AQ32" s="703"/>
      <c r="AR32" s="703"/>
      <c r="AS32" s="703"/>
      <c r="AT32" s="703"/>
      <c r="AU32" s="703"/>
      <c r="AV32" s="703"/>
      <c r="AW32" s="703"/>
      <c r="AX32" s="703"/>
      <c r="AY32" s="703"/>
      <c r="AZ32" s="703"/>
      <c r="BA32" s="703"/>
      <c r="BB32" s="703"/>
      <c r="BC32" s="703"/>
      <c r="BD32" s="703"/>
      <c r="BE32" s="703"/>
      <c r="BF32" s="703"/>
      <c r="BG32" s="703"/>
      <c r="BH32" s="703"/>
      <c r="BI32" s="703"/>
      <c r="BJ32" s="703"/>
      <c r="BK32" s="703"/>
      <c r="BL32" s="703"/>
      <c r="BM32" s="703"/>
      <c r="BN32" s="703"/>
      <c r="BO32" s="704"/>
    </row>
    <row r="33" spans="1:67" ht="18" customHeight="1">
      <c r="A33" s="688" t="s">
        <v>1093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9" t="e">
        <f>AX27-'Instructions-DataEntry'!$C$103</f>
        <v>#VALUE!</v>
      </c>
      <c r="AY33" s="689"/>
      <c r="AZ33" s="689"/>
      <c r="BA33" s="689"/>
      <c r="BB33" s="689"/>
      <c r="BC33" s="689"/>
      <c r="BD33" s="689"/>
      <c r="BE33" s="689"/>
      <c r="BF33" s="689"/>
      <c r="BG33" s="689"/>
      <c r="BH33" s="689"/>
      <c r="BI33" s="689"/>
      <c r="BJ33" s="689"/>
      <c r="BK33" s="689"/>
      <c r="BL33" s="689"/>
      <c r="BM33" s="689"/>
      <c r="BN33" s="689"/>
      <c r="BO33" s="689"/>
    </row>
    <row r="34" spans="1:67" ht="18" customHeight="1">
      <c r="A34" s="688" t="s">
        <v>1094</v>
      </c>
      <c r="B34" s="688"/>
      <c r="C34" s="688"/>
      <c r="D34" s="688"/>
      <c r="E34" s="688"/>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688"/>
      <c r="AI34" s="688"/>
      <c r="AJ34" s="688"/>
      <c r="AK34" s="688"/>
      <c r="AL34" s="688"/>
      <c r="AM34" s="688"/>
      <c r="AN34" s="688"/>
      <c r="AO34" s="688"/>
      <c r="AP34" s="688"/>
      <c r="AQ34" s="688"/>
      <c r="AR34" s="688"/>
      <c r="AS34" s="688"/>
      <c r="AT34" s="688"/>
      <c r="AU34" s="688"/>
      <c r="AV34" s="688"/>
      <c r="AW34" s="688"/>
      <c r="AX34" s="689" t="e">
        <f>ErrorChkQ1!J24</f>
        <v>#N/A</v>
      </c>
      <c r="AY34" s="689"/>
      <c r="AZ34" s="689"/>
      <c r="BA34" s="689"/>
      <c r="BB34" s="689"/>
      <c r="BC34" s="689"/>
      <c r="BD34" s="689"/>
      <c r="BE34" s="689"/>
      <c r="BF34" s="689"/>
      <c r="BG34" s="689"/>
      <c r="BH34" s="689"/>
      <c r="BI34" s="689"/>
      <c r="BJ34" s="689"/>
      <c r="BK34" s="689"/>
      <c r="BL34" s="689"/>
      <c r="BM34" s="689"/>
      <c r="BN34" s="689"/>
      <c r="BO34" s="689"/>
    </row>
    <row r="35" spans="1:67" ht="18" customHeight="1">
      <c r="A35" s="688" t="s">
        <v>1095</v>
      </c>
      <c r="B35" s="688"/>
      <c r="C35" s="688"/>
      <c r="D35" s="688"/>
      <c r="E35" s="688"/>
      <c r="F35" s="688"/>
      <c r="G35" s="688"/>
      <c r="H35" s="688"/>
      <c r="I35" s="688"/>
      <c r="J35" s="688"/>
      <c r="K35" s="688"/>
      <c r="L35" s="688"/>
      <c r="M35" s="688"/>
      <c r="N35" s="688"/>
      <c r="O35" s="688"/>
      <c r="P35" s="688"/>
      <c r="Q35" s="688"/>
      <c r="R35" s="688"/>
      <c r="S35" s="688"/>
      <c r="T35" s="688"/>
      <c r="U35" s="688"/>
      <c r="V35" s="688"/>
      <c r="W35" s="688"/>
      <c r="X35" s="688"/>
      <c r="Y35" s="688"/>
      <c r="Z35" s="688"/>
      <c r="AA35" s="688"/>
      <c r="AB35" s="688"/>
      <c r="AC35" s="688"/>
      <c r="AD35" s="688"/>
      <c r="AE35" s="688"/>
      <c r="AF35" s="688"/>
      <c r="AG35" s="688"/>
      <c r="AH35" s="688"/>
      <c r="AI35" s="688"/>
      <c r="AJ35" s="688"/>
      <c r="AK35" s="688"/>
      <c r="AL35" s="688"/>
      <c r="AM35" s="688"/>
      <c r="AN35" s="688"/>
      <c r="AO35" s="688"/>
      <c r="AP35" s="688"/>
      <c r="AQ35" s="688"/>
      <c r="AR35" s="688"/>
      <c r="AS35" s="688"/>
      <c r="AT35" s="688"/>
      <c r="AU35" s="688"/>
      <c r="AV35" s="688"/>
      <c r="AW35" s="688"/>
      <c r="AX35" s="689" t="e">
        <f>IF(AX33-AX34&lt;0,0,AX33-AX34)</f>
        <v>#VALUE!</v>
      </c>
      <c r="AY35" s="689"/>
      <c r="AZ35" s="689"/>
      <c r="BA35" s="689"/>
      <c r="BB35" s="689"/>
      <c r="BC35" s="689"/>
      <c r="BD35" s="689"/>
      <c r="BE35" s="689"/>
      <c r="BF35" s="689"/>
      <c r="BG35" s="689"/>
      <c r="BH35" s="689"/>
      <c r="BI35" s="689"/>
      <c r="BJ35" s="689"/>
      <c r="BK35" s="689"/>
      <c r="BL35" s="689"/>
      <c r="BM35" s="689"/>
      <c r="BN35" s="689"/>
      <c r="BO35" s="689"/>
    </row>
    <row r="36" spans="1:67" ht="18" customHeight="1">
      <c r="A36" s="702" t="s">
        <v>1096</v>
      </c>
      <c r="B36" s="703"/>
      <c r="C36" s="703"/>
      <c r="D36" s="703"/>
      <c r="E36" s="703"/>
      <c r="F36" s="703"/>
      <c r="G36" s="703"/>
      <c r="H36" s="703"/>
      <c r="I36" s="703"/>
      <c r="J36" s="703"/>
      <c r="K36" s="703"/>
      <c r="L36" s="703"/>
      <c r="M36" s="703"/>
      <c r="N36" s="703"/>
      <c r="O36" s="703"/>
      <c r="P36" s="703"/>
      <c r="Q36" s="703"/>
      <c r="R36" s="703"/>
      <c r="S36" s="703"/>
      <c r="T36" s="703"/>
      <c r="U36" s="703"/>
      <c r="V36" s="703"/>
      <c r="W36" s="703"/>
      <c r="X36" s="703"/>
      <c r="Y36" s="703"/>
      <c r="Z36" s="703"/>
      <c r="AA36" s="703"/>
      <c r="AB36" s="703"/>
      <c r="AC36" s="703"/>
      <c r="AD36" s="703"/>
      <c r="AE36" s="703"/>
      <c r="AF36" s="703"/>
      <c r="AG36" s="703"/>
      <c r="AH36" s="703"/>
      <c r="AI36" s="703"/>
      <c r="AJ36" s="703"/>
      <c r="AK36" s="703"/>
      <c r="AL36" s="703"/>
      <c r="AM36" s="703"/>
      <c r="AN36" s="703"/>
      <c r="AO36" s="703"/>
      <c r="AP36" s="703"/>
      <c r="AQ36" s="703"/>
      <c r="AR36" s="703"/>
      <c r="AS36" s="703"/>
      <c r="AT36" s="703"/>
      <c r="AU36" s="703"/>
      <c r="AV36" s="703"/>
      <c r="AW36" s="703"/>
      <c r="AX36" s="703"/>
      <c r="AY36" s="703"/>
      <c r="AZ36" s="703"/>
      <c r="BA36" s="703"/>
      <c r="BB36" s="703"/>
      <c r="BC36" s="703"/>
      <c r="BD36" s="703"/>
      <c r="BE36" s="703"/>
      <c r="BF36" s="703"/>
      <c r="BG36" s="703"/>
      <c r="BH36" s="703"/>
      <c r="BI36" s="703"/>
      <c r="BJ36" s="703"/>
      <c r="BK36" s="703"/>
      <c r="BL36" s="703"/>
      <c r="BM36" s="703"/>
      <c r="BN36" s="703"/>
      <c r="BO36" s="704"/>
    </row>
    <row r="37" spans="1:67" ht="18" customHeight="1">
      <c r="A37" s="688" t="s">
        <v>1097</v>
      </c>
      <c r="B37" s="688"/>
      <c r="C37" s="688"/>
      <c r="D37" s="688"/>
      <c r="E37" s="688"/>
      <c r="F37" s="688"/>
      <c r="G37" s="688"/>
      <c r="H37" s="688"/>
      <c r="I37" s="688"/>
      <c r="J37" s="688"/>
      <c r="K37" s="688"/>
      <c r="L37" s="688"/>
      <c r="M37" s="688"/>
      <c r="N37" s="688"/>
      <c r="O37" s="688"/>
      <c r="P37" s="688"/>
      <c r="Q37" s="688"/>
      <c r="R37" s="688"/>
      <c r="S37" s="688"/>
      <c r="T37" s="688"/>
      <c r="U37" s="688"/>
      <c r="V37" s="688"/>
      <c r="W37" s="688"/>
      <c r="X37" s="688"/>
      <c r="Y37" s="688"/>
      <c r="Z37" s="688"/>
      <c r="AA37" s="688"/>
      <c r="AB37" s="688"/>
      <c r="AC37" s="688"/>
      <c r="AD37" s="688"/>
      <c r="AE37" s="688"/>
      <c r="AF37" s="688"/>
      <c r="AG37" s="688"/>
      <c r="AH37" s="688"/>
      <c r="AI37" s="688"/>
      <c r="AJ37" s="688"/>
      <c r="AK37" s="688"/>
      <c r="AL37" s="688"/>
      <c r="AM37" s="688"/>
      <c r="AN37" s="688"/>
      <c r="AO37" s="688"/>
      <c r="AP37" s="688"/>
      <c r="AQ37" s="688"/>
      <c r="AR37" s="688"/>
      <c r="AS37" s="688"/>
      <c r="AT37" s="688"/>
      <c r="AU37" s="688"/>
      <c r="AV37" s="688"/>
      <c r="AW37" s="688"/>
      <c r="AX37" s="705"/>
      <c r="AY37" s="705"/>
      <c r="AZ37" s="705"/>
      <c r="BA37" s="705"/>
      <c r="BB37" s="705"/>
      <c r="BC37" s="705"/>
      <c r="BD37" s="705"/>
      <c r="BE37" s="705"/>
      <c r="BF37" s="705"/>
      <c r="BG37" s="705"/>
      <c r="BH37" s="705"/>
      <c r="BI37" s="705"/>
      <c r="BJ37" s="705"/>
      <c r="BK37" s="705"/>
      <c r="BL37" s="705"/>
      <c r="BM37" s="705"/>
      <c r="BN37" s="705"/>
      <c r="BO37" s="705"/>
    </row>
    <row r="38" spans="1:67" ht="18" customHeight="1">
      <c r="A38" s="688" t="s">
        <v>1098</v>
      </c>
      <c r="B38" s="688"/>
      <c r="C38" s="688"/>
      <c r="D38" s="688"/>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688"/>
      <c r="AE38" s="688"/>
      <c r="AF38" s="688"/>
      <c r="AG38" s="688"/>
      <c r="AH38" s="688"/>
      <c r="AI38" s="688"/>
      <c r="AJ38" s="688"/>
      <c r="AK38" s="688"/>
      <c r="AL38" s="688"/>
      <c r="AM38" s="688"/>
      <c r="AN38" s="688"/>
      <c r="AO38" s="688"/>
      <c r="AP38" s="688"/>
      <c r="AQ38" s="688"/>
      <c r="AR38" s="688"/>
      <c r="AS38" s="688"/>
      <c r="AT38" s="688"/>
      <c r="AU38" s="688"/>
      <c r="AV38" s="688"/>
      <c r="AW38" s="688"/>
      <c r="AX38" s="705"/>
      <c r="AY38" s="705"/>
      <c r="AZ38" s="705"/>
      <c r="BA38" s="705"/>
      <c r="BB38" s="705"/>
      <c r="BC38" s="705"/>
      <c r="BD38" s="705"/>
      <c r="BE38" s="705"/>
      <c r="BF38" s="705"/>
      <c r="BG38" s="705"/>
      <c r="BH38" s="705"/>
      <c r="BI38" s="705"/>
      <c r="BJ38" s="705"/>
      <c r="BK38" s="705"/>
      <c r="BL38" s="705"/>
      <c r="BM38" s="705"/>
      <c r="BN38" s="705"/>
      <c r="BO38" s="705"/>
    </row>
    <row r="39" spans="1:67" ht="18" customHeight="1">
      <c r="A39" s="688" t="s">
        <v>1099</v>
      </c>
      <c r="B39" s="688"/>
      <c r="C39" s="688"/>
      <c r="D39" s="688"/>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688"/>
      <c r="AE39" s="688"/>
      <c r="AF39" s="688"/>
      <c r="AG39" s="688"/>
      <c r="AH39" s="688"/>
      <c r="AI39" s="688"/>
      <c r="AJ39" s="688"/>
      <c r="AK39" s="688"/>
      <c r="AL39" s="688"/>
      <c r="AM39" s="688"/>
      <c r="AN39" s="688"/>
      <c r="AO39" s="688"/>
      <c r="AP39" s="688"/>
      <c r="AQ39" s="688"/>
      <c r="AR39" s="688"/>
      <c r="AS39" s="688"/>
      <c r="AT39" s="688"/>
      <c r="AU39" s="688"/>
      <c r="AV39" s="688"/>
      <c r="AW39" s="688"/>
      <c r="AX39" s="705"/>
      <c r="AY39" s="705"/>
      <c r="AZ39" s="705"/>
      <c r="BA39" s="705"/>
      <c r="BB39" s="705"/>
      <c r="BC39" s="705"/>
      <c r="BD39" s="705"/>
      <c r="BE39" s="705"/>
      <c r="BF39" s="705"/>
      <c r="BG39" s="705"/>
      <c r="BH39" s="705"/>
      <c r="BI39" s="705"/>
      <c r="BJ39" s="705"/>
      <c r="BK39" s="705"/>
      <c r="BL39" s="705"/>
      <c r="BM39" s="705"/>
      <c r="BN39" s="705"/>
      <c r="BO39" s="705"/>
    </row>
    <row r="40" spans="1:67" ht="18" customHeight="1">
      <c r="A40" s="688" t="s">
        <v>1100</v>
      </c>
      <c r="B40" s="688"/>
      <c r="C40" s="688"/>
      <c r="D40" s="688"/>
      <c r="E40" s="688"/>
      <c r="F40" s="688"/>
      <c r="G40" s="688"/>
      <c r="H40" s="688"/>
      <c r="I40" s="688"/>
      <c r="J40" s="688"/>
      <c r="K40" s="688"/>
      <c r="L40" s="688"/>
      <c r="M40" s="688"/>
      <c r="N40" s="688"/>
      <c r="O40" s="688"/>
      <c r="P40" s="688"/>
      <c r="Q40" s="688"/>
      <c r="R40" s="688"/>
      <c r="S40" s="688"/>
      <c r="T40" s="688"/>
      <c r="U40" s="688"/>
      <c r="V40" s="688"/>
      <c r="W40" s="688"/>
      <c r="X40" s="688"/>
      <c r="Y40" s="688"/>
      <c r="Z40" s="688"/>
      <c r="AA40" s="688"/>
      <c r="AB40" s="688"/>
      <c r="AC40" s="688"/>
      <c r="AD40" s="688"/>
      <c r="AE40" s="688"/>
      <c r="AF40" s="688"/>
      <c r="AG40" s="688"/>
      <c r="AH40" s="688"/>
      <c r="AI40" s="688"/>
      <c r="AJ40" s="688"/>
      <c r="AK40" s="688"/>
      <c r="AL40" s="688"/>
      <c r="AM40" s="688"/>
      <c r="AN40" s="688"/>
      <c r="AO40" s="688"/>
      <c r="AP40" s="688"/>
      <c r="AQ40" s="688"/>
      <c r="AR40" s="688"/>
      <c r="AS40" s="688"/>
      <c r="AT40" s="688"/>
      <c r="AU40" s="688"/>
      <c r="AV40" s="688"/>
      <c r="AW40" s="688"/>
      <c r="AX40" s="705"/>
      <c r="AY40" s="705"/>
      <c r="AZ40" s="705"/>
      <c r="BA40" s="705"/>
      <c r="BB40" s="705"/>
      <c r="BC40" s="705"/>
      <c r="BD40" s="705"/>
      <c r="BE40" s="705"/>
      <c r="BF40" s="705"/>
      <c r="BG40" s="705"/>
      <c r="BH40" s="705"/>
      <c r="BI40" s="705"/>
      <c r="BJ40" s="705"/>
      <c r="BK40" s="705"/>
      <c r="BL40" s="705"/>
      <c r="BM40" s="705"/>
      <c r="BN40" s="705"/>
      <c r="BO40" s="705"/>
    </row>
    <row r="41" spans="1:67" ht="17.25" customHeight="1">
      <c r="A41" s="713"/>
      <c r="B41" s="714"/>
      <c r="C41" s="714"/>
      <c r="D41" s="714"/>
      <c r="E41" s="714"/>
      <c r="F41" s="715"/>
      <c r="G41" s="706" t="s">
        <v>1101</v>
      </c>
      <c r="H41" s="706"/>
      <c r="I41" s="706"/>
      <c r="J41" s="706"/>
      <c r="K41" s="706"/>
      <c r="L41" s="706"/>
      <c r="M41" s="706" t="s">
        <v>1102</v>
      </c>
      <c r="N41" s="706"/>
      <c r="O41" s="706"/>
      <c r="P41" s="706"/>
      <c r="Q41" s="706"/>
      <c r="R41" s="706"/>
      <c r="S41" s="706"/>
      <c r="T41" s="706" t="s">
        <v>1103</v>
      </c>
      <c r="U41" s="706"/>
      <c r="V41" s="706"/>
      <c r="W41" s="706"/>
      <c r="X41" s="706"/>
      <c r="Y41" s="706"/>
      <c r="Z41" s="706"/>
      <c r="AA41" s="706"/>
      <c r="AB41" s="706" t="s">
        <v>1104</v>
      </c>
      <c r="AC41" s="706"/>
      <c r="AD41" s="706"/>
      <c r="AE41" s="706"/>
      <c r="AF41" s="706"/>
      <c r="AG41" s="706"/>
      <c r="AH41" s="706"/>
      <c r="AI41" s="706"/>
      <c r="AJ41" s="706" t="s">
        <v>1105</v>
      </c>
      <c r="AK41" s="706"/>
      <c r="AL41" s="706"/>
      <c r="AM41" s="706"/>
      <c r="AN41" s="706"/>
      <c r="AO41" s="706"/>
      <c r="AP41" s="706"/>
      <c r="AQ41" s="706"/>
      <c r="AR41" s="706"/>
      <c r="AS41" s="706"/>
      <c r="AT41" s="706" t="s">
        <v>1106</v>
      </c>
      <c r="AU41" s="706"/>
      <c r="AV41" s="706"/>
      <c r="AW41" s="706"/>
      <c r="AX41" s="706"/>
      <c r="AY41" s="706"/>
      <c r="AZ41" s="706"/>
      <c r="BA41" s="706"/>
      <c r="BB41" s="706"/>
      <c r="BC41" s="706"/>
      <c r="BD41" s="706"/>
      <c r="BE41" s="706" t="s">
        <v>1107</v>
      </c>
      <c r="BF41" s="706"/>
      <c r="BG41" s="706"/>
      <c r="BH41" s="706"/>
      <c r="BI41" s="706"/>
      <c r="BJ41" s="706"/>
      <c r="BK41" s="706"/>
      <c r="BL41" s="706"/>
      <c r="BM41" s="706"/>
      <c r="BN41" s="706"/>
      <c r="BO41" s="706"/>
    </row>
    <row r="42" spans="1:67" ht="17.25" customHeight="1">
      <c r="A42" s="707" t="s">
        <v>1108</v>
      </c>
      <c r="B42" s="708"/>
      <c r="C42" s="708"/>
      <c r="D42" s="708"/>
      <c r="E42" s="708"/>
      <c r="F42" s="709"/>
      <c r="G42" s="706"/>
      <c r="H42" s="706"/>
      <c r="I42" s="706"/>
      <c r="J42" s="706"/>
      <c r="K42" s="706"/>
      <c r="L42" s="706"/>
      <c r="M42" s="710"/>
      <c r="N42" s="710"/>
      <c r="O42" s="710"/>
      <c r="P42" s="710"/>
      <c r="Q42" s="710"/>
      <c r="R42" s="710"/>
      <c r="S42" s="710"/>
      <c r="T42" s="711"/>
      <c r="U42" s="711"/>
      <c r="V42" s="711"/>
      <c r="W42" s="711"/>
      <c r="X42" s="711"/>
      <c r="Y42" s="711"/>
      <c r="Z42" s="711"/>
      <c r="AA42" s="711"/>
      <c r="AB42" s="711"/>
      <c r="AC42" s="711"/>
      <c r="AD42" s="711"/>
      <c r="AE42" s="711"/>
      <c r="AF42" s="711"/>
      <c r="AG42" s="711"/>
      <c r="AH42" s="711"/>
      <c r="AI42" s="711"/>
      <c r="AJ42" s="712"/>
      <c r="AK42" s="712"/>
      <c r="AL42" s="712"/>
      <c r="AM42" s="712"/>
      <c r="AN42" s="712"/>
      <c r="AO42" s="712"/>
      <c r="AP42" s="712"/>
      <c r="AQ42" s="712"/>
      <c r="AR42" s="712"/>
      <c r="AS42" s="712"/>
      <c r="AT42" s="712"/>
      <c r="AU42" s="712"/>
      <c r="AV42" s="712"/>
      <c r="AW42" s="712"/>
      <c r="AX42" s="712"/>
      <c r="AY42" s="712"/>
      <c r="AZ42" s="712"/>
      <c r="BA42" s="712"/>
      <c r="BB42" s="712"/>
      <c r="BC42" s="712"/>
      <c r="BD42" s="712"/>
      <c r="BE42" s="712"/>
      <c r="BF42" s="712"/>
      <c r="BG42" s="712"/>
      <c r="BH42" s="712"/>
      <c r="BI42" s="712"/>
      <c r="BJ42" s="712"/>
      <c r="BK42" s="712"/>
      <c r="BL42" s="712"/>
      <c r="BM42" s="712"/>
      <c r="BN42" s="712"/>
      <c r="BO42" s="712"/>
    </row>
    <row r="43" spans="1:67" ht="17.25" customHeight="1" thickBot="1">
      <c r="A43" s="723" t="s">
        <v>1109</v>
      </c>
      <c r="B43" s="724"/>
      <c r="C43" s="724"/>
      <c r="D43" s="724"/>
      <c r="E43" s="724"/>
      <c r="F43" s="725"/>
      <c r="G43" s="726"/>
      <c r="H43" s="726"/>
      <c r="I43" s="726"/>
      <c r="J43" s="726"/>
      <c r="K43" s="726"/>
      <c r="L43" s="726"/>
      <c r="M43" s="727"/>
      <c r="N43" s="727"/>
      <c r="O43" s="727"/>
      <c r="P43" s="727"/>
      <c r="Q43" s="727"/>
      <c r="R43" s="727"/>
      <c r="S43" s="727"/>
      <c r="T43" s="728"/>
      <c r="U43" s="728"/>
      <c r="V43" s="728"/>
      <c r="W43" s="728"/>
      <c r="X43" s="728"/>
      <c r="Y43" s="728"/>
      <c r="Z43" s="728"/>
      <c r="AA43" s="728"/>
      <c r="AB43" s="728"/>
      <c r="AC43" s="728"/>
      <c r="AD43" s="728"/>
      <c r="AE43" s="728"/>
      <c r="AF43" s="728"/>
      <c r="AG43" s="728"/>
      <c r="AH43" s="728"/>
      <c r="AI43" s="728"/>
      <c r="AJ43" s="716"/>
      <c r="AK43" s="716"/>
      <c r="AL43" s="716"/>
      <c r="AM43" s="716"/>
      <c r="AN43" s="716"/>
      <c r="AO43" s="716"/>
      <c r="AP43" s="716"/>
      <c r="AQ43" s="716"/>
      <c r="AR43" s="716"/>
      <c r="AS43" s="716"/>
      <c r="AT43" s="716"/>
      <c r="AU43" s="716"/>
      <c r="AV43" s="716"/>
      <c r="AW43" s="716"/>
      <c r="AX43" s="716"/>
      <c r="AY43" s="716"/>
      <c r="AZ43" s="716"/>
      <c r="BA43" s="716"/>
      <c r="BB43" s="716"/>
      <c r="BC43" s="716"/>
      <c r="BD43" s="716"/>
      <c r="BE43" s="716"/>
      <c r="BF43" s="716"/>
      <c r="BG43" s="716"/>
      <c r="BH43" s="716"/>
      <c r="BI43" s="716"/>
      <c r="BJ43" s="716"/>
      <c r="BK43" s="716"/>
      <c r="BL43" s="716"/>
      <c r="BM43" s="716"/>
      <c r="BN43" s="716"/>
      <c r="BO43" s="716"/>
    </row>
    <row r="44" spans="1:67" ht="17.25" customHeigh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5"/>
      <c r="AB44" s="717" t="s">
        <v>1110</v>
      </c>
      <c r="AC44" s="718"/>
      <c r="AD44" s="718"/>
      <c r="AE44" s="718"/>
      <c r="AF44" s="718"/>
      <c r="AG44" s="718"/>
      <c r="AH44" s="718"/>
      <c r="AI44" s="719"/>
      <c r="AJ44" s="720"/>
      <c r="AK44" s="721"/>
      <c r="AL44" s="721"/>
      <c r="AM44" s="721"/>
      <c r="AN44" s="721"/>
      <c r="AO44" s="721"/>
      <c r="AP44" s="721"/>
      <c r="AQ44" s="721"/>
      <c r="AR44" s="721"/>
      <c r="AS44" s="722"/>
      <c r="AT44" s="720"/>
      <c r="AU44" s="721"/>
      <c r="AV44" s="721"/>
      <c r="AW44" s="721"/>
      <c r="AX44" s="721"/>
      <c r="AY44" s="721"/>
      <c r="AZ44" s="721"/>
      <c r="BA44" s="721"/>
      <c r="BB44" s="721"/>
      <c r="BC44" s="721"/>
      <c r="BD44" s="722"/>
      <c r="BE44" s="720"/>
      <c r="BF44" s="721"/>
      <c r="BG44" s="721"/>
      <c r="BH44" s="721"/>
      <c r="BI44" s="721"/>
      <c r="BJ44" s="721"/>
      <c r="BK44" s="721"/>
      <c r="BL44" s="721"/>
      <c r="BM44" s="721"/>
      <c r="BN44" s="721"/>
      <c r="BO44" s="722"/>
    </row>
    <row r="45" spans="1:67" ht="34.5" customHeight="1">
      <c r="A45" s="185" t="s">
        <v>1111</v>
      </c>
      <c r="B45" s="729" t="s">
        <v>1125</v>
      </c>
      <c r="C45" s="729"/>
      <c r="D45" s="729"/>
      <c r="E45" s="729"/>
      <c r="F45" s="729"/>
      <c r="G45" s="729"/>
      <c r="H45" s="729"/>
      <c r="I45" s="729"/>
      <c r="J45" s="729"/>
      <c r="K45" s="729"/>
      <c r="L45" s="729"/>
      <c r="M45" s="729"/>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9"/>
      <c r="BC45" s="729"/>
      <c r="BD45" s="729"/>
      <c r="BE45" s="729"/>
      <c r="BF45" s="729"/>
      <c r="BG45" s="729"/>
      <c r="BH45" s="729"/>
      <c r="BI45" s="729"/>
      <c r="BJ45" s="729"/>
      <c r="BK45" s="729"/>
      <c r="BL45" s="729"/>
      <c r="BM45" s="729"/>
      <c r="BN45" s="729"/>
      <c r="BO45" s="730"/>
    </row>
    <row r="46" spans="1:67" ht="27.75" customHeight="1">
      <c r="A46" s="731" t="s">
        <v>1112</v>
      </c>
      <c r="B46" s="751" t="s">
        <v>1126</v>
      </c>
      <c r="C46" s="752"/>
      <c r="D46" s="752"/>
      <c r="E46" s="752"/>
      <c r="F46" s="752"/>
      <c r="G46" s="752"/>
      <c r="H46" s="752"/>
      <c r="I46" s="752"/>
      <c r="J46" s="752"/>
      <c r="K46" s="752"/>
      <c r="L46" s="752"/>
      <c r="M46" s="752"/>
      <c r="N46" s="752"/>
      <c r="O46" s="752"/>
      <c r="P46" s="752"/>
      <c r="Q46" s="752"/>
      <c r="R46" s="752"/>
      <c r="S46" s="752"/>
      <c r="T46" s="752"/>
      <c r="U46" s="752"/>
      <c r="V46" s="752"/>
      <c r="W46" s="752"/>
      <c r="X46" s="752"/>
      <c r="Y46" s="752"/>
      <c r="Z46" s="752"/>
      <c r="AA46" s="752"/>
      <c r="AB46" s="752"/>
      <c r="AC46" s="752"/>
      <c r="AD46" s="752"/>
      <c r="AE46" s="752"/>
      <c r="AF46" s="752"/>
      <c r="AG46" s="752"/>
      <c r="AH46" s="752"/>
      <c r="AI46" s="752"/>
      <c r="AJ46" s="752"/>
      <c r="AK46" s="752"/>
      <c r="AL46" s="752"/>
      <c r="AM46" s="752"/>
      <c r="AN46" s="752"/>
      <c r="AO46" s="752"/>
      <c r="AP46" s="752"/>
      <c r="AQ46" s="752"/>
      <c r="AR46" s="752"/>
      <c r="AS46" s="752"/>
      <c r="AT46" s="752"/>
      <c r="AU46" s="752"/>
      <c r="AV46" s="752"/>
      <c r="AW46" s="752"/>
      <c r="AX46" s="752"/>
      <c r="AY46" s="752"/>
      <c r="AZ46" s="752"/>
      <c r="BA46" s="752"/>
      <c r="BB46" s="752"/>
      <c r="BC46" s="752"/>
      <c r="BD46" s="752"/>
      <c r="BE46" s="752"/>
      <c r="BF46" s="752"/>
      <c r="BG46" s="752"/>
      <c r="BH46" s="752"/>
      <c r="BI46" s="752"/>
      <c r="BJ46" s="752"/>
      <c r="BK46" s="752"/>
      <c r="BL46" s="752"/>
      <c r="BM46" s="752"/>
      <c r="BN46" s="752"/>
      <c r="BO46" s="753"/>
    </row>
    <row r="47" spans="1:67" ht="24.75" customHeight="1">
      <c r="A47" s="732"/>
      <c r="B47" s="754"/>
      <c r="C47" s="755"/>
      <c r="D47" s="755"/>
      <c r="E47" s="755"/>
      <c r="F47" s="755"/>
      <c r="G47" s="755"/>
      <c r="H47" s="755"/>
      <c r="I47" s="755"/>
      <c r="J47" s="755"/>
      <c r="K47" s="755"/>
      <c r="L47" s="755"/>
      <c r="M47" s="755"/>
      <c r="N47" s="755"/>
      <c r="O47" s="755"/>
      <c r="P47" s="755"/>
      <c r="Q47" s="755"/>
      <c r="R47" s="755"/>
      <c r="S47" s="755"/>
      <c r="T47" s="755"/>
      <c r="U47" s="755"/>
      <c r="V47" s="755"/>
      <c r="W47" s="755"/>
      <c r="X47" s="755"/>
      <c r="Y47" s="755"/>
      <c r="Z47" s="755"/>
      <c r="AA47" s="755"/>
      <c r="AB47" s="755"/>
      <c r="AC47" s="755"/>
      <c r="AD47" s="755"/>
      <c r="AE47" s="755"/>
      <c r="AF47" s="755"/>
      <c r="AG47" s="755"/>
      <c r="AH47" s="755"/>
      <c r="AI47" s="755"/>
      <c r="AJ47" s="755"/>
      <c r="AK47" s="755"/>
      <c r="AL47" s="755"/>
      <c r="AM47" s="755"/>
      <c r="AN47" s="755"/>
      <c r="AO47" s="755"/>
      <c r="AP47" s="755"/>
      <c r="AQ47" s="755"/>
      <c r="AR47" s="755"/>
      <c r="AS47" s="755"/>
      <c r="AT47" s="755"/>
      <c r="AU47" s="755"/>
      <c r="AV47" s="755"/>
      <c r="AW47" s="755"/>
      <c r="AX47" s="755"/>
      <c r="AY47" s="755"/>
      <c r="AZ47" s="755"/>
      <c r="BA47" s="755"/>
      <c r="BB47" s="755"/>
      <c r="BC47" s="755"/>
      <c r="BD47" s="755"/>
      <c r="BE47" s="755"/>
      <c r="BF47" s="755"/>
      <c r="BG47" s="755"/>
      <c r="BH47" s="755"/>
      <c r="BI47" s="755"/>
      <c r="BJ47" s="755"/>
      <c r="BK47" s="755"/>
      <c r="BL47" s="755"/>
      <c r="BM47" s="755"/>
      <c r="BN47" s="755"/>
      <c r="BO47" s="756"/>
    </row>
    <row r="48" spans="1:67" ht="15" customHeight="1">
      <c r="A48" s="713" t="s">
        <v>1113</v>
      </c>
      <c r="B48" s="714"/>
      <c r="C48" s="714"/>
      <c r="D48" s="714"/>
      <c r="E48" s="714"/>
      <c r="F48" s="714"/>
      <c r="G48" s="714"/>
      <c r="H48" s="714"/>
      <c r="I48" s="714"/>
      <c r="J48" s="714"/>
      <c r="K48" s="714"/>
      <c r="L48" s="714"/>
      <c r="M48" s="714"/>
      <c r="N48" s="714"/>
      <c r="O48" s="714"/>
      <c r="P48" s="714"/>
      <c r="Q48" s="714"/>
      <c r="R48" s="714"/>
      <c r="S48" s="714"/>
      <c r="T48" s="714"/>
      <c r="U48" s="714"/>
      <c r="V48" s="714"/>
      <c r="W48" s="714"/>
      <c r="X48" s="714"/>
      <c r="Y48" s="714"/>
      <c r="Z48" s="714"/>
      <c r="AA48" s="714"/>
      <c r="AB48" s="714"/>
      <c r="AC48" s="714"/>
      <c r="AD48" s="714"/>
      <c r="AE48" s="714"/>
      <c r="AF48" s="714"/>
      <c r="AG48" s="714"/>
      <c r="AH48" s="714"/>
      <c r="AI48" s="714"/>
      <c r="AJ48" s="714"/>
      <c r="AK48" s="714"/>
      <c r="AL48" s="714"/>
      <c r="AM48" s="714"/>
      <c r="AN48" s="714"/>
      <c r="AO48" s="714"/>
      <c r="AP48" s="714"/>
      <c r="AQ48" s="714"/>
      <c r="AR48" s="714"/>
      <c r="AS48" s="715"/>
      <c r="AT48" s="713" t="s">
        <v>1114</v>
      </c>
      <c r="AU48" s="714"/>
      <c r="AV48" s="714"/>
      <c r="AW48" s="714"/>
      <c r="AX48" s="714"/>
      <c r="AY48" s="714"/>
      <c r="AZ48" s="714"/>
      <c r="BA48" s="714"/>
      <c r="BB48" s="714"/>
      <c r="BC48" s="714"/>
      <c r="BD48" s="714"/>
      <c r="BE48" s="714"/>
      <c r="BF48" s="714"/>
      <c r="BG48" s="714"/>
      <c r="BH48" s="714"/>
      <c r="BI48" s="714"/>
      <c r="BJ48" s="714"/>
      <c r="BK48" s="714"/>
      <c r="BL48" s="714"/>
      <c r="BM48" s="714"/>
      <c r="BN48" s="714"/>
      <c r="BO48" s="715"/>
    </row>
    <row r="49" spans="1:67" ht="18" customHeight="1">
      <c r="A49" s="733"/>
      <c r="B49" s="734"/>
      <c r="C49" s="734"/>
      <c r="D49" s="734"/>
      <c r="E49" s="734"/>
      <c r="F49" s="734"/>
      <c r="G49" s="737" t="e">
        <f>'Instructions-DataEntry'!E14</f>
        <v>#N/A</v>
      </c>
      <c r="H49" s="737"/>
      <c r="I49" s="737"/>
      <c r="J49" s="737"/>
      <c r="K49" s="737"/>
      <c r="L49" s="737"/>
      <c r="M49" s="737"/>
      <c r="N49" s="737"/>
      <c r="O49" s="737"/>
      <c r="P49" s="737"/>
      <c r="Q49" s="737"/>
      <c r="R49" s="737"/>
      <c r="S49" s="737"/>
      <c r="T49" s="737"/>
      <c r="U49" s="737"/>
      <c r="V49" s="737"/>
      <c r="W49" s="737"/>
      <c r="X49" s="737"/>
      <c r="Y49" s="737"/>
      <c r="Z49" s="737"/>
      <c r="AA49" s="737"/>
      <c r="AB49" s="737"/>
      <c r="AC49" s="737"/>
      <c r="AD49" s="737"/>
      <c r="AE49" s="737"/>
      <c r="AF49" s="737"/>
      <c r="AG49" s="737"/>
      <c r="AH49" s="737"/>
      <c r="AI49" s="737"/>
      <c r="AJ49" s="737"/>
      <c r="AK49" s="737"/>
      <c r="AL49" s="737"/>
      <c r="AM49" s="737"/>
      <c r="AN49" s="737"/>
      <c r="AO49" s="737"/>
      <c r="AP49" s="737"/>
      <c r="AQ49" s="737"/>
      <c r="AR49" s="737"/>
      <c r="AS49" s="738"/>
      <c r="AT49" s="739" t="e">
        <f>'Instructions-DataEntry'!E16</f>
        <v>#N/A</v>
      </c>
      <c r="AU49" s="740"/>
      <c r="AV49" s="740"/>
      <c r="AW49" s="740"/>
      <c r="AX49" s="740"/>
      <c r="AY49" s="740"/>
      <c r="AZ49" s="740"/>
      <c r="BA49" s="740"/>
      <c r="BB49" s="740"/>
      <c r="BC49" s="740"/>
      <c r="BD49" s="740"/>
      <c r="BE49" s="740"/>
      <c r="BF49" s="740"/>
      <c r="BG49" s="740"/>
      <c r="BH49" s="740"/>
      <c r="BI49" s="740"/>
      <c r="BJ49" s="740"/>
      <c r="BK49" s="740"/>
      <c r="BL49" s="740"/>
      <c r="BM49" s="740"/>
      <c r="BN49" s="740"/>
      <c r="BO49" s="741"/>
    </row>
    <row r="50" spans="1:67" ht="18" customHeight="1">
      <c r="A50" s="733"/>
      <c r="B50" s="734"/>
      <c r="C50" s="734"/>
      <c r="D50" s="734"/>
      <c r="E50" s="734"/>
      <c r="F50" s="734"/>
      <c r="G50" s="737" t="e">
        <f>'Instructions-DataEntry'!E15</f>
        <v>#N/A</v>
      </c>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c r="AH50" s="737"/>
      <c r="AI50" s="737"/>
      <c r="AJ50" s="737"/>
      <c r="AK50" s="737"/>
      <c r="AL50" s="737"/>
      <c r="AM50" s="737"/>
      <c r="AN50" s="737"/>
      <c r="AO50" s="737"/>
      <c r="AP50" s="737"/>
      <c r="AQ50" s="737"/>
      <c r="AR50" s="737"/>
      <c r="AS50" s="738"/>
      <c r="AT50" s="713" t="s">
        <v>1115</v>
      </c>
      <c r="AU50" s="714"/>
      <c r="AV50" s="714"/>
      <c r="AW50" s="714"/>
      <c r="AX50" s="714"/>
      <c r="AY50" s="714"/>
      <c r="AZ50" s="714"/>
      <c r="BA50" s="714"/>
      <c r="BB50" s="714"/>
      <c r="BC50" s="714"/>
      <c r="BD50" s="714"/>
      <c r="BE50" s="714"/>
      <c r="BF50" s="714"/>
      <c r="BG50" s="714"/>
      <c r="BH50" s="714"/>
      <c r="BI50" s="714"/>
      <c r="BJ50" s="714"/>
      <c r="BK50" s="714"/>
      <c r="BL50" s="714"/>
      <c r="BM50" s="714"/>
      <c r="BN50" s="714"/>
      <c r="BO50" s="715"/>
    </row>
    <row r="51" spans="1:67" ht="18" customHeight="1">
      <c r="A51" s="735"/>
      <c r="B51" s="736"/>
      <c r="C51" s="736"/>
      <c r="D51" s="736"/>
      <c r="E51" s="736"/>
      <c r="F51" s="736"/>
      <c r="G51" s="764"/>
      <c r="H51" s="764"/>
      <c r="I51" s="764"/>
      <c r="J51" s="764"/>
      <c r="K51" s="764"/>
      <c r="L51" s="764"/>
      <c r="M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5"/>
      <c r="AT51" s="766"/>
      <c r="AU51" s="767"/>
      <c r="AV51" s="767"/>
      <c r="AW51" s="767"/>
      <c r="AX51" s="767"/>
      <c r="AY51" s="767"/>
      <c r="AZ51" s="767"/>
      <c r="BA51" s="767"/>
      <c r="BB51" s="767"/>
      <c r="BC51" s="767"/>
      <c r="BD51" s="767"/>
      <c r="BE51" s="767"/>
      <c r="BF51" s="767"/>
      <c r="BG51" s="767"/>
      <c r="BH51" s="767"/>
      <c r="BI51" s="767"/>
      <c r="BJ51" s="767"/>
      <c r="BK51" s="767"/>
      <c r="BL51" s="767"/>
      <c r="BM51" s="767"/>
      <c r="BN51" s="767"/>
      <c r="BO51" s="768"/>
    </row>
    <row r="52" spans="1:67" ht="17.25" customHeight="1">
      <c r="A52" s="713" t="s">
        <v>1116</v>
      </c>
      <c r="B52" s="714"/>
      <c r="C52" s="714"/>
      <c r="D52" s="714"/>
      <c r="E52" s="714"/>
      <c r="F52" s="714"/>
      <c r="G52" s="714"/>
      <c r="H52" s="714"/>
      <c r="I52" s="714"/>
      <c r="J52" s="714"/>
      <c r="K52" s="714"/>
      <c r="L52" s="714"/>
      <c r="M52" s="714"/>
      <c r="N52" s="714"/>
      <c r="O52" s="714"/>
      <c r="P52" s="714"/>
      <c r="Q52" s="714"/>
      <c r="R52" s="714"/>
      <c r="S52" s="714"/>
      <c r="T52" s="714"/>
      <c r="U52" s="714"/>
      <c r="V52" s="714"/>
      <c r="W52" s="714"/>
      <c r="X52" s="714"/>
      <c r="Y52" s="714"/>
      <c r="Z52" s="714"/>
      <c r="AA52" s="714"/>
      <c r="AB52" s="714"/>
      <c r="AC52" s="714"/>
      <c r="AD52" s="714"/>
      <c r="AE52" s="714"/>
      <c r="AF52" s="714"/>
      <c r="AG52" s="714"/>
      <c r="AH52" s="714"/>
      <c r="AI52" s="714"/>
      <c r="AJ52" s="714"/>
      <c r="AK52" s="714"/>
      <c r="AL52" s="714"/>
      <c r="AM52" s="714"/>
      <c r="AN52" s="714"/>
      <c r="AO52" s="714"/>
      <c r="AP52" s="714"/>
      <c r="AQ52" s="714"/>
      <c r="AR52" s="714"/>
      <c r="AS52" s="715"/>
      <c r="AT52" s="713" t="s">
        <v>1117</v>
      </c>
      <c r="AU52" s="714"/>
      <c r="AV52" s="714"/>
      <c r="AW52" s="714"/>
      <c r="AX52" s="714"/>
      <c r="AY52" s="714"/>
      <c r="AZ52" s="714"/>
      <c r="BA52" s="714"/>
      <c r="BB52" s="714"/>
      <c r="BC52" s="714"/>
      <c r="BD52" s="714"/>
      <c r="BE52" s="714"/>
      <c r="BF52" s="714"/>
      <c r="BG52" s="714"/>
      <c r="BH52" s="714"/>
      <c r="BI52" s="714"/>
      <c r="BJ52" s="714"/>
      <c r="BK52" s="714"/>
      <c r="BL52" s="714"/>
      <c r="BM52" s="714"/>
      <c r="BN52" s="714"/>
      <c r="BO52" s="715"/>
    </row>
    <row r="53" spans="1:67" ht="24.75" customHeight="1">
      <c r="A53" s="769"/>
      <c r="B53" s="770"/>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0"/>
      <c r="AC53" s="770"/>
      <c r="AD53" s="770"/>
      <c r="AE53" s="770"/>
      <c r="AF53" s="770"/>
      <c r="AG53" s="770"/>
      <c r="AH53" s="770"/>
      <c r="AI53" s="770"/>
      <c r="AJ53" s="770"/>
      <c r="AK53" s="770"/>
      <c r="AL53" s="770"/>
      <c r="AM53" s="770"/>
      <c r="AN53" s="770"/>
      <c r="AO53" s="770"/>
      <c r="AP53" s="770"/>
      <c r="AQ53" s="770"/>
      <c r="AR53" s="770"/>
      <c r="AS53" s="771"/>
      <c r="AT53" s="772">
        <f>ErrorChkQ1!I6</f>
        <v>0</v>
      </c>
      <c r="AU53" s="773"/>
      <c r="AV53" s="773"/>
      <c r="AW53" s="773"/>
      <c r="AX53" s="773"/>
      <c r="AY53" s="773"/>
      <c r="AZ53" s="773"/>
      <c r="BA53" s="773"/>
      <c r="BB53" s="773"/>
      <c r="BC53" s="773"/>
      <c r="BD53" s="773"/>
      <c r="BE53" s="773"/>
      <c r="BF53" s="773"/>
      <c r="BG53" s="773"/>
      <c r="BH53" s="773"/>
      <c r="BI53" s="773"/>
      <c r="BJ53" s="773"/>
      <c r="BK53" s="773"/>
      <c r="BL53" s="773"/>
      <c r="BM53" s="773"/>
      <c r="BN53" s="773"/>
      <c r="BO53" s="774"/>
    </row>
    <row r="54" spans="1:67" ht="12" customHeight="1">
      <c r="A54" s="662"/>
      <c r="B54" s="662"/>
      <c r="C54" s="662"/>
      <c r="D54" s="662"/>
      <c r="E54" s="662"/>
      <c r="F54" s="662"/>
      <c r="G54" s="662"/>
      <c r="H54" s="662"/>
      <c r="I54" s="662"/>
      <c r="J54" s="662"/>
      <c r="K54" s="662"/>
      <c r="L54" s="662"/>
      <c r="M54" s="662"/>
      <c r="N54" s="662"/>
      <c r="O54" s="662"/>
      <c r="P54" s="662"/>
      <c r="Q54" s="662"/>
      <c r="R54" s="662"/>
      <c r="S54" s="662"/>
      <c r="T54" s="662"/>
      <c r="U54" s="662"/>
      <c r="V54" s="662"/>
      <c r="W54" s="662"/>
      <c r="X54" s="662"/>
      <c r="Y54" s="662"/>
      <c r="Z54" s="662"/>
      <c r="AA54" s="662"/>
      <c r="AB54" s="662"/>
      <c r="AC54" s="662"/>
      <c r="AD54" s="662"/>
      <c r="AE54" s="662"/>
      <c r="AF54" s="662"/>
      <c r="AG54" s="662"/>
      <c r="AH54" s="662"/>
      <c r="AI54" s="662"/>
      <c r="AJ54" s="662"/>
      <c r="AK54" s="662"/>
      <c r="AL54" s="662"/>
      <c r="AM54" s="662"/>
      <c r="AN54" s="662"/>
      <c r="AO54" s="662"/>
      <c r="AP54" s="662"/>
      <c r="AQ54" s="662"/>
      <c r="AR54" s="662"/>
      <c r="AS54" s="662"/>
      <c r="AT54" s="757" t="s">
        <v>1118</v>
      </c>
      <c r="AU54" s="758"/>
      <c r="AV54" s="758"/>
      <c r="AW54" s="758"/>
      <c r="AX54" s="758"/>
      <c r="AY54" s="758"/>
      <c r="AZ54" s="758"/>
      <c r="BA54" s="758"/>
      <c r="BB54" s="759" t="e">
        <f>Introduction!G203</f>
        <v>#N/A</v>
      </c>
      <c r="BC54" s="759"/>
      <c r="BD54" s="759"/>
      <c r="BE54" s="759"/>
      <c r="BF54" s="759"/>
      <c r="BG54" s="759"/>
      <c r="BH54" s="759"/>
      <c r="BI54" s="759"/>
      <c r="BJ54" s="759"/>
      <c r="BK54" s="759"/>
      <c r="BL54" s="759"/>
      <c r="BM54" s="759"/>
      <c r="BN54" s="759"/>
      <c r="BO54" s="760"/>
    </row>
    <row r="55" spans="1:67" ht="12" customHeight="1">
      <c r="A55" s="662"/>
      <c r="B55" s="662"/>
      <c r="C55" s="662"/>
      <c r="D55" s="662"/>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662"/>
      <c r="AI55" s="662"/>
      <c r="AJ55" s="662"/>
      <c r="AK55" s="662"/>
      <c r="AL55" s="662"/>
      <c r="AM55" s="662"/>
      <c r="AN55" s="662"/>
      <c r="AO55" s="662"/>
      <c r="AP55" s="662"/>
      <c r="AQ55" s="662"/>
      <c r="AR55" s="662"/>
      <c r="AS55" s="662"/>
      <c r="AT55" s="176"/>
      <c r="AU55" s="177"/>
      <c r="AV55" s="177"/>
      <c r="AW55" s="177"/>
      <c r="AX55" s="177"/>
      <c r="AY55" s="177"/>
      <c r="AZ55" s="177"/>
      <c r="BA55" s="177"/>
      <c r="BB55" s="761"/>
      <c r="BC55" s="761"/>
      <c r="BD55" s="761"/>
      <c r="BE55" s="761"/>
      <c r="BF55" s="761"/>
      <c r="BG55" s="761"/>
      <c r="BH55" s="761"/>
      <c r="BI55" s="761"/>
      <c r="BJ55" s="761"/>
      <c r="BK55" s="761"/>
      <c r="BL55" s="761"/>
      <c r="BM55" s="761"/>
      <c r="BN55" s="761"/>
      <c r="BO55" s="762"/>
    </row>
    <row r="56" spans="1:67" ht="11.25" customHeight="1">
      <c r="A56" s="662"/>
      <c r="B56" s="662"/>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2"/>
      <c r="AS56" s="662"/>
      <c r="AT56" s="662"/>
      <c r="AU56" s="662"/>
      <c r="AV56" s="662"/>
      <c r="AW56" s="763" t="s">
        <v>1119</v>
      </c>
      <c r="AX56" s="763"/>
      <c r="AY56" s="763"/>
      <c r="AZ56" s="763"/>
      <c r="BA56" s="763"/>
      <c r="BB56" s="763"/>
      <c r="BC56" s="763"/>
      <c r="BD56" s="763"/>
      <c r="BE56" s="763"/>
      <c r="BF56" s="763"/>
      <c r="BG56" s="763"/>
      <c r="BH56" s="763"/>
      <c r="BI56" s="763"/>
      <c r="BJ56" s="763"/>
      <c r="BK56" s="763"/>
      <c r="BL56" s="763"/>
      <c r="BM56" s="763"/>
      <c r="BN56" s="763"/>
      <c r="BO56" s="763"/>
    </row>
    <row r="57" spans="1:67" ht="11.25" customHeight="1">
      <c r="A57" s="662"/>
      <c r="B57" s="662"/>
      <c r="C57" s="662"/>
      <c r="D57" s="662"/>
      <c r="E57" s="662"/>
      <c r="F57" s="662"/>
      <c r="G57" s="662"/>
      <c r="H57" s="662"/>
      <c r="I57" s="662"/>
      <c r="J57" s="662"/>
      <c r="K57" s="662"/>
      <c r="L57" s="662"/>
      <c r="M57" s="662"/>
      <c r="N57" s="662"/>
      <c r="O57" s="662"/>
      <c r="P57" s="662"/>
      <c r="Q57" s="662"/>
      <c r="R57" s="662"/>
      <c r="S57" s="662"/>
      <c r="T57" s="662"/>
      <c r="U57" s="662"/>
      <c r="V57" s="662"/>
      <c r="W57" s="662"/>
      <c r="X57" s="662"/>
      <c r="Y57" s="662"/>
      <c r="Z57" s="662"/>
      <c r="AA57" s="662"/>
      <c r="AB57" s="662"/>
      <c r="AC57" s="662"/>
      <c r="AD57" s="662"/>
      <c r="AE57" s="662"/>
      <c r="AF57" s="662"/>
      <c r="AG57" s="662"/>
      <c r="AH57" s="662"/>
      <c r="AI57" s="662"/>
      <c r="AJ57" s="662"/>
      <c r="AK57" s="662"/>
      <c r="AL57" s="662"/>
      <c r="AM57" s="662"/>
      <c r="AN57" s="662"/>
      <c r="AO57" s="662"/>
      <c r="AP57" s="662"/>
      <c r="AQ57" s="662"/>
      <c r="AR57" s="662"/>
      <c r="AS57" s="662"/>
      <c r="AT57" s="662"/>
      <c r="AU57" s="662"/>
      <c r="AV57" s="662"/>
      <c r="AW57" s="763" t="s">
        <v>1123</v>
      </c>
      <c r="AX57" s="763"/>
      <c r="AY57" s="763"/>
      <c r="AZ57" s="763"/>
      <c r="BA57" s="763"/>
      <c r="BB57" s="763"/>
      <c r="BC57" s="763"/>
      <c r="BD57" s="763"/>
      <c r="BE57" s="763"/>
      <c r="BF57" s="763"/>
      <c r="BG57" s="763"/>
      <c r="BH57" s="763"/>
      <c r="BI57" s="763"/>
      <c r="BJ57" s="763"/>
      <c r="BK57" s="763"/>
      <c r="BL57" s="763"/>
      <c r="BM57" s="763"/>
      <c r="BN57" s="763"/>
      <c r="BO57" s="763"/>
    </row>
    <row r="58" spans="1:67" ht="11.25" customHeight="1" thickBot="1">
      <c r="A58" s="662"/>
      <c r="B58" s="662"/>
      <c r="C58" s="662"/>
      <c r="D58" s="662"/>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662"/>
      <c r="AI58" s="662"/>
      <c r="AJ58" s="662"/>
      <c r="AK58" s="662"/>
      <c r="AL58" s="662"/>
      <c r="AM58" s="662"/>
      <c r="AN58" s="662"/>
      <c r="AO58" s="662"/>
      <c r="AP58" s="662"/>
      <c r="AQ58" s="662"/>
      <c r="AR58" s="662"/>
      <c r="AS58" s="662"/>
      <c r="AT58" s="662"/>
      <c r="AU58" s="662"/>
      <c r="AV58" s="662"/>
      <c r="AW58" s="763" t="s">
        <v>1127</v>
      </c>
      <c r="AX58" s="763"/>
      <c r="AY58" s="763"/>
      <c r="AZ58" s="763"/>
      <c r="BA58" s="763"/>
      <c r="BB58" s="763"/>
      <c r="BC58" s="763"/>
      <c r="BD58" s="763"/>
      <c r="BE58" s="763"/>
      <c r="BF58" s="763"/>
      <c r="BG58" s="763"/>
      <c r="BH58" s="763"/>
      <c r="BI58" s="763"/>
      <c r="BJ58" s="763"/>
      <c r="BK58" s="763"/>
      <c r="BL58" s="763"/>
      <c r="BM58" s="763"/>
      <c r="BN58" s="763"/>
      <c r="BO58" s="763"/>
    </row>
    <row r="59" spans="1:67" ht="18" customHeight="1">
      <c r="A59" s="742" t="s">
        <v>1120</v>
      </c>
      <c r="B59" s="743"/>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3"/>
      <c r="AZ59" s="743"/>
      <c r="BA59" s="743"/>
      <c r="BB59" s="743"/>
      <c r="BC59" s="743"/>
      <c r="BD59" s="743"/>
      <c r="BE59" s="743"/>
      <c r="BF59" s="743"/>
      <c r="BG59" s="743"/>
      <c r="BH59" s="743"/>
      <c r="BI59" s="743"/>
      <c r="BJ59" s="743"/>
      <c r="BK59" s="743"/>
      <c r="BL59" s="743"/>
      <c r="BM59" s="743"/>
      <c r="BN59" s="743"/>
      <c r="BO59" s="744"/>
    </row>
    <row r="60" spans="1:67" ht="15" customHeight="1">
      <c r="A60" s="745" t="s">
        <v>1128</v>
      </c>
      <c r="B60" s="746"/>
      <c r="C60" s="746"/>
      <c r="D60" s="746"/>
      <c r="E60" s="746"/>
      <c r="F60" s="746"/>
      <c r="G60" s="746"/>
      <c r="H60" s="746"/>
      <c r="I60" s="746"/>
      <c r="J60" s="746"/>
      <c r="K60" s="746"/>
      <c r="L60" s="746"/>
      <c r="M60" s="746"/>
      <c r="N60" s="746"/>
      <c r="O60" s="746"/>
      <c r="P60" s="746"/>
      <c r="Q60" s="746"/>
      <c r="R60" s="746"/>
      <c r="S60" s="746"/>
      <c r="T60" s="746"/>
      <c r="U60" s="746"/>
      <c r="V60" s="746"/>
      <c r="W60" s="746"/>
      <c r="X60" s="746"/>
      <c r="Y60" s="746"/>
      <c r="Z60" s="746"/>
      <c r="AA60" s="746"/>
      <c r="AB60" s="746"/>
      <c r="AC60" s="746"/>
      <c r="AD60" s="746"/>
      <c r="AE60" s="746"/>
      <c r="AF60" s="746"/>
      <c r="AG60" s="746"/>
      <c r="AH60" s="746"/>
      <c r="AI60" s="746"/>
      <c r="AJ60" s="746"/>
      <c r="AK60" s="746"/>
      <c r="AL60" s="746"/>
      <c r="AM60" s="746"/>
      <c r="AN60" s="746"/>
      <c r="AO60" s="746"/>
      <c r="AP60" s="746"/>
      <c r="AQ60" s="746"/>
      <c r="AR60" s="746"/>
      <c r="AS60" s="746"/>
      <c r="AT60" s="746"/>
      <c r="AU60" s="746"/>
      <c r="AV60" s="746"/>
      <c r="AW60" s="746"/>
      <c r="AX60" s="746"/>
      <c r="AY60" s="746"/>
      <c r="AZ60" s="746"/>
      <c r="BA60" s="746"/>
      <c r="BB60" s="746"/>
      <c r="BC60" s="746"/>
      <c r="BD60" s="746"/>
      <c r="BE60" s="746"/>
      <c r="BF60" s="746"/>
      <c r="BG60" s="746"/>
      <c r="BH60" s="746"/>
      <c r="BI60" s="746"/>
      <c r="BJ60" s="746"/>
      <c r="BK60" s="746"/>
      <c r="BL60" s="746"/>
      <c r="BM60" s="746"/>
      <c r="BN60" s="746"/>
      <c r="BO60" s="747"/>
    </row>
    <row r="61" spans="1:67" ht="15" customHeight="1">
      <c r="A61" s="745"/>
      <c r="B61" s="746"/>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6"/>
      <c r="AZ61" s="746"/>
      <c r="BA61" s="746"/>
      <c r="BB61" s="746"/>
      <c r="BC61" s="746"/>
      <c r="BD61" s="746"/>
      <c r="BE61" s="746"/>
      <c r="BF61" s="746"/>
      <c r="BG61" s="746"/>
      <c r="BH61" s="746"/>
      <c r="BI61" s="746"/>
      <c r="BJ61" s="746"/>
      <c r="BK61" s="746"/>
      <c r="BL61" s="746"/>
      <c r="BM61" s="746"/>
      <c r="BN61" s="746"/>
      <c r="BO61" s="747"/>
    </row>
    <row r="62" spans="1:67" ht="15" customHeight="1">
      <c r="A62" s="745"/>
      <c r="B62" s="746"/>
      <c r="C62" s="746"/>
      <c r="D62" s="746"/>
      <c r="E62" s="746"/>
      <c r="F62" s="746"/>
      <c r="G62" s="746"/>
      <c r="H62" s="746"/>
      <c r="I62" s="746"/>
      <c r="J62" s="746"/>
      <c r="K62" s="746"/>
      <c r="L62" s="746"/>
      <c r="M62" s="746"/>
      <c r="N62" s="746"/>
      <c r="O62" s="746"/>
      <c r="P62" s="746"/>
      <c r="Q62" s="746"/>
      <c r="R62" s="746"/>
      <c r="S62" s="746"/>
      <c r="T62" s="746"/>
      <c r="U62" s="746"/>
      <c r="V62" s="746"/>
      <c r="W62" s="746"/>
      <c r="X62" s="746"/>
      <c r="Y62" s="746"/>
      <c r="Z62" s="746"/>
      <c r="AA62" s="746"/>
      <c r="AB62" s="746"/>
      <c r="AC62" s="746"/>
      <c r="AD62" s="746"/>
      <c r="AE62" s="746"/>
      <c r="AF62" s="746"/>
      <c r="AG62" s="746"/>
      <c r="AH62" s="746"/>
      <c r="AI62" s="746"/>
      <c r="AJ62" s="746"/>
      <c r="AK62" s="746"/>
      <c r="AL62" s="746"/>
      <c r="AM62" s="746"/>
      <c r="AN62" s="746"/>
      <c r="AO62" s="746"/>
      <c r="AP62" s="746"/>
      <c r="AQ62" s="746"/>
      <c r="AR62" s="746"/>
      <c r="AS62" s="746"/>
      <c r="AT62" s="746"/>
      <c r="AU62" s="746"/>
      <c r="AV62" s="746"/>
      <c r="AW62" s="746"/>
      <c r="AX62" s="746"/>
      <c r="AY62" s="746"/>
      <c r="AZ62" s="746"/>
      <c r="BA62" s="746"/>
      <c r="BB62" s="746"/>
      <c r="BC62" s="746"/>
      <c r="BD62" s="746"/>
      <c r="BE62" s="746"/>
      <c r="BF62" s="746"/>
      <c r="BG62" s="746"/>
      <c r="BH62" s="746"/>
      <c r="BI62" s="746"/>
      <c r="BJ62" s="746"/>
      <c r="BK62" s="746"/>
      <c r="BL62" s="746"/>
      <c r="BM62" s="746"/>
      <c r="BN62" s="746"/>
      <c r="BO62" s="747"/>
    </row>
    <row r="63" spans="1:67" ht="15" customHeight="1" thickBot="1">
      <c r="A63" s="748"/>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c r="AS63" s="749"/>
      <c r="AT63" s="749"/>
      <c r="AU63" s="749"/>
      <c r="AV63" s="749"/>
      <c r="AW63" s="749"/>
      <c r="AX63" s="749"/>
      <c r="AY63" s="749"/>
      <c r="AZ63" s="749"/>
      <c r="BA63" s="749"/>
      <c r="BB63" s="749"/>
      <c r="BC63" s="749"/>
      <c r="BD63" s="749"/>
      <c r="BE63" s="749"/>
      <c r="BF63" s="749"/>
      <c r="BG63" s="749"/>
      <c r="BH63" s="749"/>
      <c r="BI63" s="749"/>
      <c r="BJ63" s="749"/>
      <c r="BK63" s="749"/>
      <c r="BL63" s="749"/>
      <c r="BM63" s="749"/>
      <c r="BN63" s="749"/>
      <c r="BO63" s="750"/>
    </row>
  </sheetData>
  <sheetProtection sheet="1" objects="1" scenarios="1"/>
  <mergeCells count="116">
    <mergeCell ref="A59:BO59"/>
    <mergeCell ref="A60:BO63"/>
    <mergeCell ref="B46:BO47"/>
    <mergeCell ref="A54:AS58"/>
    <mergeCell ref="AT54:BA54"/>
    <mergeCell ref="BB54:BO55"/>
    <mergeCell ref="AT56:AV58"/>
    <mergeCell ref="AW56:BO56"/>
    <mergeCell ref="AW57:BO57"/>
    <mergeCell ref="AW58:BO58"/>
    <mergeCell ref="G51:AS51"/>
    <mergeCell ref="AT51:BO51"/>
    <mergeCell ref="A52:AS52"/>
    <mergeCell ref="AT52:BO52"/>
    <mergeCell ref="A53:AS53"/>
    <mergeCell ref="AT53:BO53"/>
    <mergeCell ref="B45:BO45"/>
    <mergeCell ref="A46:A47"/>
    <mergeCell ref="A48:AS48"/>
    <mergeCell ref="AT48:BO48"/>
    <mergeCell ref="A49:F51"/>
    <mergeCell ref="G49:AS49"/>
    <mergeCell ref="AT49:BO49"/>
    <mergeCell ref="G50:AS50"/>
    <mergeCell ref="AT50:BO50"/>
    <mergeCell ref="AT43:BD43"/>
    <mergeCell ref="BE43:BO43"/>
    <mergeCell ref="AB44:AI44"/>
    <mergeCell ref="AJ44:AS44"/>
    <mergeCell ref="AT44:BD44"/>
    <mergeCell ref="BE44:BO44"/>
    <mergeCell ref="A43:F43"/>
    <mergeCell ref="G43:L43"/>
    <mergeCell ref="M43:S43"/>
    <mergeCell ref="T43:AA43"/>
    <mergeCell ref="AB43:AI43"/>
    <mergeCell ref="AJ43:AS43"/>
    <mergeCell ref="AT41:BD41"/>
    <mergeCell ref="BE41:BO41"/>
    <mergeCell ref="A42:F42"/>
    <mergeCell ref="G42:L42"/>
    <mergeCell ref="M42:S42"/>
    <mergeCell ref="T42:AA42"/>
    <mergeCell ref="AB42:AI42"/>
    <mergeCell ref="AJ42:AS42"/>
    <mergeCell ref="AT42:BD42"/>
    <mergeCell ref="BE42:BO42"/>
    <mergeCell ref="A41:F41"/>
    <mergeCell ref="G41:L41"/>
    <mergeCell ref="M41:S41"/>
    <mergeCell ref="T41:AA41"/>
    <mergeCell ref="AB41:AI41"/>
    <mergeCell ref="AJ41:AS41"/>
    <mergeCell ref="A38:AW38"/>
    <mergeCell ref="AX38:BO38"/>
    <mergeCell ref="A39:AW39"/>
    <mergeCell ref="AX39:BO39"/>
    <mergeCell ref="A40:AW40"/>
    <mergeCell ref="AX40:BO40"/>
    <mergeCell ref="A34:AW34"/>
    <mergeCell ref="AX34:BO34"/>
    <mergeCell ref="A35:AW35"/>
    <mergeCell ref="AX35:BO35"/>
    <mergeCell ref="A36:BO36"/>
    <mergeCell ref="A37:AW37"/>
    <mergeCell ref="AX37:BO37"/>
    <mergeCell ref="A30:AW30"/>
    <mergeCell ref="AX30:BO30"/>
    <mergeCell ref="A31:AW31"/>
    <mergeCell ref="AX31:BO31"/>
    <mergeCell ref="A32:BO32"/>
    <mergeCell ref="A33:AW33"/>
    <mergeCell ref="AX33:BO33"/>
    <mergeCell ref="A27:AW27"/>
    <mergeCell ref="AX27:BO27"/>
    <mergeCell ref="A28:AW28"/>
    <mergeCell ref="AX28:BO28"/>
    <mergeCell ref="A29:AW29"/>
    <mergeCell ref="AX29:BO29"/>
    <mergeCell ref="C10:AZ10"/>
    <mergeCell ref="A23:AW23"/>
    <mergeCell ref="AX23:BO23"/>
    <mergeCell ref="A24:AW24"/>
    <mergeCell ref="AX24:BO24"/>
    <mergeCell ref="A25:BO25"/>
    <mergeCell ref="A26:BO26"/>
    <mergeCell ref="C19:AW19"/>
    <mergeCell ref="AX19:BO19"/>
    <mergeCell ref="A20:BO20"/>
    <mergeCell ref="A21:BO21"/>
    <mergeCell ref="A22:AW22"/>
    <mergeCell ref="AX22:BO22"/>
    <mergeCell ref="BQ20:BR24"/>
    <mergeCell ref="A1:T1"/>
    <mergeCell ref="U1:AU1"/>
    <mergeCell ref="AV1:BO1"/>
    <mergeCell ref="A2:T2"/>
    <mergeCell ref="U2:AU2"/>
    <mergeCell ref="AV2:BO2"/>
    <mergeCell ref="B12:L14"/>
    <mergeCell ref="M12:X14"/>
    <mergeCell ref="Y13:AU15"/>
    <mergeCell ref="BF14:BH15"/>
    <mergeCell ref="BK14:BO15"/>
    <mergeCell ref="A18:X18"/>
    <mergeCell ref="Y18:AR18"/>
    <mergeCell ref="AS18:BO18"/>
    <mergeCell ref="BG3:BI3"/>
    <mergeCell ref="BM3:BN3"/>
    <mergeCell ref="BL4:BO5"/>
    <mergeCell ref="C5:V6"/>
    <mergeCell ref="Y5:BG6"/>
    <mergeCell ref="B7:AB7"/>
    <mergeCell ref="BA7:BO10"/>
    <mergeCell ref="C8:AZ8"/>
    <mergeCell ref="C9:AZ9"/>
  </mergeCells>
  <hyperlinks>
    <hyperlink ref="AT53:BO53" location="ErrorChkQ1!I6" display="ErrorChkQ1!I6" xr:uid="{00000000-0004-0000-0E00-000000000000}"/>
  </hyperlinks>
  <pageMargins left="0.3" right="0.3" top="0.6"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expression" priority="5" id="{4DD494BF-A667-4BFE-85E7-8BA58635C10A}">
            <xm:f>Introduction!$J$20="ON"</xm:f>
            <x14:dxf>
              <numFmt numFmtId="10" formatCode="&quot;$&quot;#,##0_);[Red]\(&quot;$&quot;#,##0\)"/>
            </x14:dxf>
          </x14:cfRule>
          <xm:sqref>AX22:BO24</xm:sqref>
        </x14:conditionalFormatting>
        <x14:conditionalFormatting xmlns:xm="http://schemas.microsoft.com/office/excel/2006/main">
          <x14:cfRule type="expression" priority="4" id="{63551DD4-83CA-4B64-9E77-8AE9D0F8AEFF}">
            <xm:f>Introduction!$J$20="ON"</xm:f>
            <x14:dxf>
              <numFmt numFmtId="10" formatCode="&quot;$&quot;#,##0_);[Red]\(&quot;$&quot;#,##0\)"/>
            </x14:dxf>
          </x14:cfRule>
          <xm:sqref>AX27:BO31</xm:sqref>
        </x14:conditionalFormatting>
        <x14:conditionalFormatting xmlns:xm="http://schemas.microsoft.com/office/excel/2006/main">
          <x14:cfRule type="expression" priority="3" id="{BC2C41FC-07CC-4FA3-A0EE-5C671EE02657}">
            <xm:f>Introduction!$J$20="ON"</xm:f>
            <x14:dxf>
              <numFmt numFmtId="10" formatCode="&quot;$&quot;#,##0_);[Red]\(&quot;$&quot;#,##0\)"/>
            </x14:dxf>
          </x14:cfRule>
          <xm:sqref>AX33:BO35</xm:sqref>
        </x14:conditionalFormatting>
        <x14:conditionalFormatting xmlns:xm="http://schemas.microsoft.com/office/excel/2006/main">
          <x14:cfRule type="expression" priority="2" id="{5B6682E9-9EEF-4D4C-B0A8-FBBA715D4CDF}">
            <xm:f>Introduction!$J$20="ON"</xm:f>
            <x14:dxf>
              <numFmt numFmtId="10" formatCode="&quot;$&quot;#,##0_);[Red]\(&quot;$&quot;#,##0\)"/>
            </x14:dxf>
          </x14:cfRule>
          <xm:sqref>AX37:BO40</xm:sqref>
        </x14:conditionalFormatting>
        <x14:conditionalFormatting xmlns:xm="http://schemas.microsoft.com/office/excel/2006/main">
          <x14:cfRule type="expression" priority="1" id="{48CA9B79-D21F-4426-AC88-EBBE68C58334}">
            <xm:f>Introduction!$J$20="ON"</xm:f>
            <x14:dxf>
              <numFmt numFmtId="10" formatCode="&quot;$&quot;#,##0_);[Red]\(&quot;$&quot;#,##0\)"/>
            </x14:dxf>
          </x14:cfRule>
          <xm:sqref>AJ42:BO44</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pageSetUpPr fitToPage="1"/>
  </sheetPr>
  <dimension ref="A1:BR63"/>
  <sheetViews>
    <sheetView showGridLines="0" showRowColHeaders="0" showZeros="0" zoomScale="80" zoomScaleNormal="80" workbookViewId="0">
      <selection activeCell="AX34" sqref="AX34:BO34"/>
    </sheetView>
  </sheetViews>
  <sheetFormatPr defaultRowHeight="15"/>
  <cols>
    <col min="1" max="1" width="3.28515625" customWidth="1"/>
    <col min="2" max="67" width="2.28515625" customWidth="1"/>
  </cols>
  <sheetData>
    <row r="1" spans="1:70" ht="19.5" customHeight="1">
      <c r="A1" s="662"/>
      <c r="B1" s="662"/>
      <c r="C1" s="662"/>
      <c r="D1" s="662"/>
      <c r="E1" s="662"/>
      <c r="F1" s="662"/>
      <c r="G1" s="662"/>
      <c r="H1" s="662"/>
      <c r="I1" s="662"/>
      <c r="J1" s="662"/>
      <c r="K1" s="662"/>
      <c r="L1" s="662"/>
      <c r="M1" s="662"/>
      <c r="N1" s="662"/>
      <c r="O1" s="662"/>
      <c r="P1" s="662"/>
      <c r="Q1" s="662"/>
      <c r="R1" s="662"/>
      <c r="S1" s="662"/>
      <c r="T1" s="662"/>
      <c r="U1" s="663" t="s">
        <v>1045</v>
      </c>
      <c r="V1" s="663"/>
      <c r="W1" s="663"/>
      <c r="X1" s="663"/>
      <c r="Y1" s="663"/>
      <c r="Z1" s="663"/>
      <c r="AA1" s="663"/>
      <c r="AB1" s="663"/>
      <c r="AC1" s="663"/>
      <c r="AD1" s="663"/>
      <c r="AE1" s="663"/>
      <c r="AF1" s="663"/>
      <c r="AG1" s="663"/>
      <c r="AH1" s="663"/>
      <c r="AI1" s="663"/>
      <c r="AJ1" s="663"/>
      <c r="AK1" s="663"/>
      <c r="AL1" s="663"/>
      <c r="AM1" s="663"/>
      <c r="AN1" s="663"/>
      <c r="AO1" s="663"/>
      <c r="AP1" s="663"/>
      <c r="AQ1" s="663"/>
      <c r="AR1" s="663"/>
      <c r="AS1" s="663"/>
      <c r="AT1" s="663"/>
      <c r="AU1" s="663"/>
      <c r="AV1" s="663" t="str">
        <f>IF(XpndQtr1!H2="Yes","(REVISED)","")</f>
        <v/>
      </c>
      <c r="AW1" s="663"/>
      <c r="AX1" s="663"/>
      <c r="AY1" s="663"/>
      <c r="AZ1" s="663"/>
      <c r="BA1" s="663"/>
      <c r="BB1" s="663"/>
      <c r="BC1" s="663"/>
      <c r="BD1" s="663"/>
      <c r="BE1" s="663"/>
      <c r="BF1" s="663"/>
      <c r="BG1" s="663"/>
      <c r="BH1" s="663"/>
      <c r="BI1" s="663"/>
      <c r="BJ1" s="663"/>
      <c r="BK1" s="663"/>
      <c r="BL1" s="663"/>
      <c r="BM1" s="663"/>
      <c r="BN1" s="663"/>
      <c r="BO1" s="663"/>
    </row>
    <row r="2" spans="1:70" ht="15" customHeight="1">
      <c r="A2" s="662"/>
      <c r="B2" s="662"/>
      <c r="C2" s="662"/>
      <c r="D2" s="662"/>
      <c r="E2" s="662"/>
      <c r="F2" s="662"/>
      <c r="G2" s="662"/>
      <c r="H2" s="662"/>
      <c r="I2" s="662"/>
      <c r="J2" s="662"/>
      <c r="K2" s="662"/>
      <c r="L2" s="662"/>
      <c r="M2" s="662"/>
      <c r="N2" s="662"/>
      <c r="O2" s="662"/>
      <c r="P2" s="662"/>
      <c r="Q2" s="662"/>
      <c r="R2" s="662"/>
      <c r="S2" s="662"/>
      <c r="T2" s="662"/>
      <c r="U2" s="664" t="s">
        <v>1046</v>
      </c>
      <c r="V2" s="664"/>
      <c r="W2" s="664"/>
      <c r="X2" s="664"/>
      <c r="Y2" s="664"/>
      <c r="Z2" s="664"/>
      <c r="AA2" s="664"/>
      <c r="AB2" s="664"/>
      <c r="AC2" s="664"/>
      <c r="AD2" s="664"/>
      <c r="AE2" s="664"/>
      <c r="AF2" s="664"/>
      <c r="AG2" s="664"/>
      <c r="AH2" s="664"/>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664"/>
      <c r="BH2" s="664"/>
      <c r="BI2" s="664"/>
      <c r="BJ2" s="664"/>
      <c r="BK2" s="664"/>
      <c r="BL2" s="664"/>
      <c r="BM2" s="664"/>
      <c r="BN2" s="664"/>
      <c r="BO2" s="664"/>
    </row>
    <row r="3" spans="1:70" ht="12" customHeight="1">
      <c r="A3" s="158" t="s">
        <v>1047</v>
      </c>
      <c r="B3" s="159" t="s">
        <v>1048</v>
      </c>
      <c r="C3" s="159"/>
      <c r="D3" s="159"/>
      <c r="E3" s="159"/>
      <c r="F3" s="159"/>
      <c r="G3" s="159"/>
      <c r="H3" s="159"/>
      <c r="I3" s="159"/>
      <c r="J3" s="159"/>
      <c r="K3" s="159"/>
      <c r="L3" s="159"/>
      <c r="M3" s="159"/>
      <c r="N3" s="159"/>
      <c r="O3" s="159"/>
      <c r="P3" s="159"/>
      <c r="Q3" s="159"/>
      <c r="R3" s="159"/>
      <c r="S3" s="159"/>
      <c r="T3" s="159"/>
      <c r="U3" s="159"/>
      <c r="V3" s="159"/>
      <c r="W3" s="159"/>
      <c r="X3" s="160"/>
      <c r="Y3" s="161" t="s">
        <v>1049</v>
      </c>
      <c r="Z3" s="159" t="s">
        <v>1050</v>
      </c>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675" t="s">
        <v>1051</v>
      </c>
      <c r="BH3" s="675"/>
      <c r="BI3" s="675"/>
      <c r="BJ3" s="159"/>
      <c r="BK3" s="159"/>
      <c r="BL3" s="159"/>
      <c r="BM3" s="675" t="s">
        <v>1052</v>
      </c>
      <c r="BN3" s="675"/>
      <c r="BO3" s="160"/>
    </row>
    <row r="4" spans="1:70" ht="12" customHeight="1">
      <c r="A4" s="162"/>
      <c r="B4" s="163" t="s">
        <v>1053</v>
      </c>
      <c r="C4" s="163"/>
      <c r="D4" s="163"/>
      <c r="E4" s="163"/>
      <c r="F4" s="163"/>
      <c r="G4" s="163"/>
      <c r="H4" s="163"/>
      <c r="I4" s="163"/>
      <c r="J4" s="163"/>
      <c r="K4" s="163"/>
      <c r="L4" s="163"/>
      <c r="M4" s="163"/>
      <c r="N4" s="163"/>
      <c r="O4" s="163"/>
      <c r="P4" s="163"/>
      <c r="Q4" s="163"/>
      <c r="R4" s="163"/>
      <c r="S4" s="163"/>
      <c r="T4" s="163"/>
      <c r="U4" s="163"/>
      <c r="V4" s="163"/>
      <c r="W4" s="163"/>
      <c r="X4" s="164"/>
      <c r="Y4" s="163"/>
      <c r="Z4" s="163" t="s">
        <v>1054</v>
      </c>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2"/>
      <c r="BI4" s="163"/>
      <c r="BJ4" s="166">
        <v>1</v>
      </c>
      <c r="BK4" s="164"/>
      <c r="BL4" s="676">
        <v>1</v>
      </c>
      <c r="BM4" s="676"/>
      <c r="BN4" s="676"/>
      <c r="BO4" s="677"/>
    </row>
    <row r="5" spans="1:70" ht="15" customHeight="1">
      <c r="A5" s="162"/>
      <c r="B5" s="163"/>
      <c r="C5" s="666" t="s">
        <v>1055</v>
      </c>
      <c r="D5" s="666"/>
      <c r="E5" s="666"/>
      <c r="F5" s="666"/>
      <c r="G5" s="666"/>
      <c r="H5" s="666"/>
      <c r="I5" s="666"/>
      <c r="J5" s="666"/>
      <c r="K5" s="666"/>
      <c r="L5" s="666"/>
      <c r="M5" s="666"/>
      <c r="N5" s="666"/>
      <c r="O5" s="666"/>
      <c r="P5" s="666"/>
      <c r="Q5" s="666"/>
      <c r="R5" s="666"/>
      <c r="S5" s="666"/>
      <c r="T5" s="666"/>
      <c r="U5" s="666"/>
      <c r="V5" s="666"/>
      <c r="W5" s="163"/>
      <c r="X5" s="164"/>
      <c r="Y5" s="666" t="e">
        <f>'Instructions-DataEntry'!E8</f>
        <v>#N/A</v>
      </c>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162"/>
      <c r="BI5" s="163"/>
      <c r="BJ5" s="163"/>
      <c r="BK5" s="164"/>
      <c r="BL5" s="676"/>
      <c r="BM5" s="676"/>
      <c r="BN5" s="676"/>
      <c r="BO5" s="677"/>
    </row>
    <row r="6" spans="1:70" ht="15" customHeight="1">
      <c r="A6" s="167"/>
      <c r="B6" s="168"/>
      <c r="C6" s="670"/>
      <c r="D6" s="670"/>
      <c r="E6" s="670"/>
      <c r="F6" s="670"/>
      <c r="G6" s="670"/>
      <c r="H6" s="670"/>
      <c r="I6" s="670"/>
      <c r="J6" s="670"/>
      <c r="K6" s="670"/>
      <c r="L6" s="670"/>
      <c r="M6" s="670"/>
      <c r="N6" s="670"/>
      <c r="O6" s="670"/>
      <c r="P6" s="670"/>
      <c r="Q6" s="670"/>
      <c r="R6" s="670"/>
      <c r="S6" s="670"/>
      <c r="T6" s="670"/>
      <c r="U6" s="670"/>
      <c r="V6" s="670"/>
      <c r="W6" s="168"/>
      <c r="X6" s="169"/>
      <c r="Y6" s="666"/>
      <c r="Z6" s="666"/>
      <c r="AA6" s="666"/>
      <c r="AB6" s="666"/>
      <c r="AC6" s="666"/>
      <c r="AD6" s="666"/>
      <c r="AE6" s="666"/>
      <c r="AF6" s="666"/>
      <c r="AG6" s="666"/>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167"/>
      <c r="BI6" s="168"/>
      <c r="BJ6" s="168"/>
      <c r="BK6" s="169"/>
      <c r="BL6" s="163"/>
      <c r="BM6" s="163"/>
      <c r="BN6" s="163"/>
      <c r="BO6" s="178" t="s">
        <v>1056</v>
      </c>
    </row>
    <row r="7" spans="1:70" ht="14.25" customHeight="1">
      <c r="A7" s="179" t="s">
        <v>1121</v>
      </c>
      <c r="B7" s="678" t="s">
        <v>1122</v>
      </c>
      <c r="C7" s="679"/>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680"/>
      <c r="BB7" s="680"/>
      <c r="BC7" s="680"/>
      <c r="BD7" s="680"/>
      <c r="BE7" s="680"/>
      <c r="BF7" s="680"/>
      <c r="BG7" s="680"/>
      <c r="BH7" s="680"/>
      <c r="BI7" s="680"/>
      <c r="BJ7" s="680"/>
      <c r="BK7" s="680"/>
      <c r="BL7" s="680"/>
      <c r="BM7" s="680"/>
      <c r="BN7" s="680"/>
      <c r="BO7" s="681"/>
      <c r="BQ7" s="188"/>
      <c r="BR7" s="188"/>
    </row>
    <row r="8" spans="1:70" ht="15.75" customHeight="1">
      <c r="A8" s="181"/>
      <c r="B8" s="182"/>
      <c r="C8" s="686" t="e">
        <f>'Instructions-DataEntry'!E4</f>
        <v>#N/A</v>
      </c>
      <c r="D8" s="686"/>
      <c r="E8" s="686"/>
      <c r="F8" s="686"/>
      <c r="G8" s="686"/>
      <c r="H8" s="686"/>
      <c r="I8" s="686"/>
      <c r="J8" s="686"/>
      <c r="K8" s="686"/>
      <c r="L8" s="686"/>
      <c r="M8" s="686"/>
      <c r="N8" s="686"/>
      <c r="O8" s="686"/>
      <c r="P8" s="686"/>
      <c r="Q8" s="686"/>
      <c r="R8" s="686"/>
      <c r="S8" s="686"/>
      <c r="T8" s="686"/>
      <c r="U8" s="686"/>
      <c r="V8" s="686"/>
      <c r="W8" s="686"/>
      <c r="X8" s="686"/>
      <c r="Y8" s="686"/>
      <c r="Z8" s="686"/>
      <c r="AA8" s="686"/>
      <c r="AB8" s="686"/>
      <c r="AC8" s="686"/>
      <c r="AD8" s="686"/>
      <c r="AE8" s="686"/>
      <c r="AF8" s="686"/>
      <c r="AG8" s="686"/>
      <c r="AH8" s="686"/>
      <c r="AI8" s="686"/>
      <c r="AJ8" s="686"/>
      <c r="AK8" s="686"/>
      <c r="AL8" s="686"/>
      <c r="AM8" s="686"/>
      <c r="AN8" s="686"/>
      <c r="AO8" s="686"/>
      <c r="AP8" s="686"/>
      <c r="AQ8" s="686"/>
      <c r="AR8" s="686"/>
      <c r="AS8" s="686"/>
      <c r="AT8" s="686"/>
      <c r="AU8" s="686"/>
      <c r="AV8" s="686"/>
      <c r="AW8" s="686"/>
      <c r="AX8" s="686"/>
      <c r="AY8" s="686"/>
      <c r="AZ8" s="686"/>
      <c r="BA8" s="682"/>
      <c r="BB8" s="682"/>
      <c r="BC8" s="682"/>
      <c r="BD8" s="682"/>
      <c r="BE8" s="682"/>
      <c r="BF8" s="682"/>
      <c r="BG8" s="682"/>
      <c r="BH8" s="682"/>
      <c r="BI8" s="682"/>
      <c r="BJ8" s="682"/>
      <c r="BK8" s="682"/>
      <c r="BL8" s="682"/>
      <c r="BM8" s="682"/>
      <c r="BN8" s="682"/>
      <c r="BO8" s="683"/>
      <c r="BQ8" s="188"/>
      <c r="BR8" s="188"/>
    </row>
    <row r="9" spans="1:70" ht="15.75" customHeight="1">
      <c r="A9" s="181"/>
      <c r="B9" s="182"/>
      <c r="C9" s="686" t="e">
        <f>'Instructions-DataEntry'!E5</f>
        <v>#N/A</v>
      </c>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686"/>
      <c r="AK9" s="686"/>
      <c r="AL9" s="686"/>
      <c r="AM9" s="686"/>
      <c r="AN9" s="686"/>
      <c r="AO9" s="686"/>
      <c r="AP9" s="686"/>
      <c r="AQ9" s="686"/>
      <c r="AR9" s="686"/>
      <c r="AS9" s="686"/>
      <c r="AT9" s="686"/>
      <c r="AU9" s="686"/>
      <c r="AV9" s="686"/>
      <c r="AW9" s="686"/>
      <c r="AX9" s="686"/>
      <c r="AY9" s="686"/>
      <c r="AZ9" s="686"/>
      <c r="BA9" s="682"/>
      <c r="BB9" s="682"/>
      <c r="BC9" s="682"/>
      <c r="BD9" s="682"/>
      <c r="BE9" s="682"/>
      <c r="BF9" s="682"/>
      <c r="BG9" s="682"/>
      <c r="BH9" s="682"/>
      <c r="BI9" s="682"/>
      <c r="BJ9" s="682"/>
      <c r="BK9" s="682"/>
      <c r="BL9" s="682"/>
      <c r="BM9" s="682"/>
      <c r="BN9" s="682"/>
      <c r="BO9" s="683"/>
      <c r="BQ9" s="188"/>
      <c r="BR9" s="188"/>
    </row>
    <row r="10" spans="1:70" ht="15.75" customHeight="1">
      <c r="A10" s="183"/>
      <c r="B10" s="184"/>
      <c r="C10" s="687" t="e">
        <f>'Instructions-DataEntry'!E6</f>
        <v>#N/A</v>
      </c>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7"/>
      <c r="AK10" s="687"/>
      <c r="AL10" s="687"/>
      <c r="AM10" s="687"/>
      <c r="AN10" s="687"/>
      <c r="AO10" s="687"/>
      <c r="AP10" s="687"/>
      <c r="AQ10" s="687"/>
      <c r="AR10" s="687"/>
      <c r="AS10" s="687"/>
      <c r="AT10" s="687"/>
      <c r="AU10" s="687"/>
      <c r="AV10" s="687"/>
      <c r="AW10" s="687"/>
      <c r="AX10" s="687"/>
      <c r="AY10" s="687"/>
      <c r="AZ10" s="687"/>
      <c r="BA10" s="684"/>
      <c r="BB10" s="684"/>
      <c r="BC10" s="684"/>
      <c r="BD10" s="684"/>
      <c r="BE10" s="684"/>
      <c r="BF10" s="684"/>
      <c r="BG10" s="684"/>
      <c r="BH10" s="684"/>
      <c r="BI10" s="684"/>
      <c r="BJ10" s="684"/>
      <c r="BK10" s="684"/>
      <c r="BL10" s="684"/>
      <c r="BM10" s="684"/>
      <c r="BN10" s="684"/>
      <c r="BO10" s="685"/>
      <c r="BQ10" s="188"/>
      <c r="BR10" s="188"/>
    </row>
    <row r="11" spans="1:70" ht="15" customHeight="1">
      <c r="A11" s="170" t="s">
        <v>1057</v>
      </c>
      <c r="B11" s="163"/>
      <c r="C11" s="163" t="s">
        <v>1124</v>
      </c>
      <c r="D11" s="163"/>
      <c r="E11" s="163"/>
      <c r="F11" s="163"/>
      <c r="G11" s="163"/>
      <c r="H11" s="163"/>
      <c r="I11" s="163"/>
      <c r="J11" s="163"/>
      <c r="K11" s="163"/>
      <c r="L11" s="163"/>
      <c r="M11" s="170" t="s">
        <v>1058</v>
      </c>
      <c r="N11" s="163"/>
      <c r="O11" s="163" t="s">
        <v>53</v>
      </c>
      <c r="P11" s="163"/>
      <c r="Q11" s="163"/>
      <c r="R11" s="163"/>
      <c r="S11" s="163"/>
      <c r="T11" s="163"/>
      <c r="U11" s="163"/>
      <c r="V11" s="163"/>
      <c r="W11" s="163"/>
      <c r="X11" s="164"/>
      <c r="Y11" s="170" t="s">
        <v>1059</v>
      </c>
      <c r="Z11" s="163" t="s">
        <v>1060</v>
      </c>
      <c r="AA11" s="163"/>
      <c r="AB11" s="163"/>
      <c r="AC11" s="163"/>
      <c r="AD11" s="163"/>
      <c r="AE11" s="163"/>
      <c r="AF11" s="163"/>
      <c r="AG11" s="163"/>
      <c r="AH11" s="163"/>
      <c r="AI11" s="163"/>
      <c r="AJ11" s="163"/>
      <c r="AK11" s="163"/>
      <c r="AL11" s="163"/>
      <c r="AM11" s="163"/>
      <c r="AN11" s="163"/>
      <c r="AO11" s="163"/>
      <c r="AP11" s="163"/>
      <c r="AQ11" s="163"/>
      <c r="AR11" s="163"/>
      <c r="AS11" s="163"/>
      <c r="AT11" s="163"/>
      <c r="AU11" s="164"/>
      <c r="AV11" s="171" t="s">
        <v>1061</v>
      </c>
      <c r="AW11" s="163" t="s">
        <v>1062</v>
      </c>
      <c r="AX11" s="163"/>
      <c r="AY11" s="163"/>
      <c r="AZ11" s="163"/>
      <c r="BA11" s="163"/>
      <c r="BB11" s="163"/>
      <c r="BC11" s="163"/>
      <c r="BD11" s="163"/>
      <c r="BE11" s="170" t="s">
        <v>1063</v>
      </c>
      <c r="BF11" s="163" t="s">
        <v>1064</v>
      </c>
      <c r="BG11" s="163"/>
      <c r="BH11" s="163"/>
      <c r="BI11" s="163"/>
      <c r="BJ11" s="163"/>
      <c r="BK11" s="163"/>
      <c r="BL11" s="163"/>
      <c r="BM11" s="163"/>
      <c r="BN11" s="163"/>
      <c r="BO11" s="164"/>
      <c r="BQ11" s="188"/>
      <c r="BR11" s="188"/>
    </row>
    <row r="12" spans="1:70" ht="12" customHeight="1">
      <c r="A12" s="162"/>
      <c r="B12" s="665" t="e">
        <f>'Instructions-DataEntry'!E20</f>
        <v>#N/A</v>
      </c>
      <c r="C12" s="666"/>
      <c r="D12" s="666"/>
      <c r="E12" s="666"/>
      <c r="F12" s="666"/>
      <c r="G12" s="666"/>
      <c r="H12" s="666"/>
      <c r="I12" s="666"/>
      <c r="J12" s="666"/>
      <c r="K12" s="666"/>
      <c r="L12" s="666"/>
      <c r="M12" s="667" t="e">
        <f>'Instructions-DataEntry'!E10</f>
        <v>#N/A</v>
      </c>
      <c r="N12" s="666"/>
      <c r="O12" s="666"/>
      <c r="P12" s="666"/>
      <c r="Q12" s="666"/>
      <c r="R12" s="666"/>
      <c r="S12" s="666"/>
      <c r="T12" s="666"/>
      <c r="U12" s="666"/>
      <c r="V12" s="666"/>
      <c r="W12" s="666"/>
      <c r="X12" s="668"/>
      <c r="Y12" s="162"/>
      <c r="Z12" s="163" t="s">
        <v>1054</v>
      </c>
      <c r="AA12" s="163"/>
      <c r="AB12" s="163"/>
      <c r="AC12" s="163"/>
      <c r="AD12" s="163"/>
      <c r="AE12" s="163"/>
      <c r="AF12" s="163"/>
      <c r="AG12" s="163"/>
      <c r="AH12" s="163"/>
      <c r="AI12" s="163"/>
      <c r="AJ12" s="163"/>
      <c r="AK12" s="163"/>
      <c r="AL12" s="163"/>
      <c r="AM12" s="163"/>
      <c r="AN12" s="163"/>
      <c r="AO12" s="163"/>
      <c r="AP12" s="163"/>
      <c r="AQ12" s="163"/>
      <c r="AR12" s="163"/>
      <c r="AS12" s="163"/>
      <c r="AT12" s="163"/>
      <c r="AU12" s="164"/>
      <c r="AV12" s="172" t="s">
        <v>1065</v>
      </c>
      <c r="AW12" s="163" t="s">
        <v>1066</v>
      </c>
      <c r="AX12" s="163"/>
      <c r="AY12" s="163"/>
      <c r="AZ12" s="163"/>
      <c r="BA12" s="163"/>
      <c r="BB12" s="163"/>
      <c r="BC12" s="163"/>
      <c r="BD12" s="163"/>
      <c r="BE12" s="162"/>
      <c r="BF12" s="163"/>
      <c r="BG12" s="163"/>
      <c r="BH12" s="163"/>
      <c r="BI12" s="163"/>
      <c r="BJ12" s="163"/>
      <c r="BK12" s="163"/>
      <c r="BL12" s="163"/>
      <c r="BM12" s="163"/>
      <c r="BN12" s="163"/>
      <c r="BO12" s="164"/>
      <c r="BQ12" s="188"/>
      <c r="BR12" s="188"/>
    </row>
    <row r="13" spans="1:70" ht="12" customHeight="1">
      <c r="A13" s="162"/>
      <c r="B13" s="666"/>
      <c r="C13" s="666"/>
      <c r="D13" s="666"/>
      <c r="E13" s="666"/>
      <c r="F13" s="666"/>
      <c r="G13" s="666"/>
      <c r="H13" s="666"/>
      <c r="I13" s="666"/>
      <c r="J13" s="666"/>
      <c r="K13" s="666"/>
      <c r="L13" s="666"/>
      <c r="M13" s="667"/>
      <c r="N13" s="666"/>
      <c r="O13" s="666"/>
      <c r="P13" s="666"/>
      <c r="Q13" s="666"/>
      <c r="R13" s="666"/>
      <c r="S13" s="666"/>
      <c r="T13" s="666"/>
      <c r="U13" s="666"/>
      <c r="V13" s="666"/>
      <c r="W13" s="666"/>
      <c r="X13" s="668"/>
      <c r="Y13" s="667" t="e">
        <f>'Instructions-DataEntry'!E12</f>
        <v>#N/A</v>
      </c>
      <c r="Z13" s="666"/>
      <c r="AA13" s="666"/>
      <c r="AB13" s="666"/>
      <c r="AC13" s="666"/>
      <c r="AD13" s="666"/>
      <c r="AE13" s="666"/>
      <c r="AF13" s="666"/>
      <c r="AG13" s="666"/>
      <c r="AH13" s="666"/>
      <c r="AI13" s="666"/>
      <c r="AJ13" s="666"/>
      <c r="AK13" s="666"/>
      <c r="AL13" s="666"/>
      <c r="AM13" s="666"/>
      <c r="AN13" s="666"/>
      <c r="AO13" s="666"/>
      <c r="AP13" s="666"/>
      <c r="AQ13" s="666"/>
      <c r="AR13" s="666"/>
      <c r="AS13" s="666"/>
      <c r="AT13" s="666"/>
      <c r="AU13" s="668"/>
      <c r="AV13" s="172"/>
      <c r="AW13" s="163" t="s">
        <v>1067</v>
      </c>
      <c r="AX13" s="163"/>
      <c r="AY13" s="163"/>
      <c r="AZ13" s="163"/>
      <c r="BA13" s="163"/>
      <c r="BB13" s="163"/>
      <c r="BC13" s="163"/>
      <c r="BD13" s="163"/>
      <c r="BE13" s="162"/>
      <c r="BF13" s="163"/>
      <c r="BG13" s="163"/>
      <c r="BH13" s="163"/>
      <c r="BI13" s="163"/>
      <c r="BJ13" s="163"/>
      <c r="BK13" s="163"/>
      <c r="BL13" s="163"/>
      <c r="BM13" s="163"/>
      <c r="BN13" s="163"/>
      <c r="BO13" s="164"/>
    </row>
    <row r="14" spans="1:70" ht="12" customHeight="1">
      <c r="A14" s="162"/>
      <c r="B14" s="666"/>
      <c r="C14" s="666"/>
      <c r="D14" s="666"/>
      <c r="E14" s="666"/>
      <c r="F14" s="666"/>
      <c r="G14" s="666"/>
      <c r="H14" s="666"/>
      <c r="I14" s="666"/>
      <c r="J14" s="666"/>
      <c r="K14" s="666"/>
      <c r="L14" s="666"/>
      <c r="M14" s="667"/>
      <c r="N14" s="666"/>
      <c r="O14" s="666"/>
      <c r="P14" s="666"/>
      <c r="Q14" s="666"/>
      <c r="R14" s="666"/>
      <c r="S14" s="666"/>
      <c r="T14" s="666"/>
      <c r="U14" s="666"/>
      <c r="V14" s="666"/>
      <c r="W14" s="666"/>
      <c r="X14" s="668"/>
      <c r="Y14" s="667"/>
      <c r="Z14" s="666"/>
      <c r="AA14" s="666"/>
      <c r="AB14" s="666"/>
      <c r="AC14" s="666"/>
      <c r="AD14" s="666"/>
      <c r="AE14" s="666"/>
      <c r="AF14" s="666"/>
      <c r="AG14" s="666"/>
      <c r="AH14" s="666"/>
      <c r="AI14" s="666"/>
      <c r="AJ14" s="666"/>
      <c r="AK14" s="666"/>
      <c r="AL14" s="666"/>
      <c r="AM14" s="666"/>
      <c r="AN14" s="666"/>
      <c r="AO14" s="666"/>
      <c r="AP14" s="666"/>
      <c r="AQ14" s="666"/>
      <c r="AR14" s="666"/>
      <c r="AS14" s="666"/>
      <c r="AT14" s="666"/>
      <c r="AU14" s="668"/>
      <c r="AV14" s="172"/>
      <c r="AW14" s="163" t="s">
        <v>1068</v>
      </c>
      <c r="AX14" s="163"/>
      <c r="AY14" s="163"/>
      <c r="AZ14" s="163"/>
      <c r="BA14" s="163"/>
      <c r="BB14" s="163"/>
      <c r="BC14" s="163"/>
      <c r="BD14" s="163"/>
      <c r="BE14" s="167"/>
      <c r="BF14" s="672" t="s">
        <v>1069</v>
      </c>
      <c r="BG14" s="672"/>
      <c r="BH14" s="672"/>
      <c r="BI14" s="163"/>
      <c r="BJ14" s="163"/>
      <c r="BK14" s="672" t="s">
        <v>1070</v>
      </c>
      <c r="BL14" s="672"/>
      <c r="BM14" s="672"/>
      <c r="BN14" s="672"/>
      <c r="BO14" s="673"/>
    </row>
    <row r="15" spans="1:70" ht="12" customHeight="1">
      <c r="A15" s="162"/>
      <c r="B15" s="163"/>
      <c r="C15" s="163"/>
      <c r="D15" s="163"/>
      <c r="E15" s="163"/>
      <c r="F15" s="163"/>
      <c r="G15" s="163"/>
      <c r="H15" s="163"/>
      <c r="I15" s="163"/>
      <c r="J15" s="163"/>
      <c r="K15" s="163"/>
      <c r="L15" s="163"/>
      <c r="M15" s="167"/>
      <c r="N15" s="168"/>
      <c r="O15" s="168"/>
      <c r="P15" s="168"/>
      <c r="Q15" s="168"/>
      <c r="R15" s="168"/>
      <c r="S15" s="168"/>
      <c r="T15" s="168"/>
      <c r="U15" s="168"/>
      <c r="V15" s="168"/>
      <c r="W15" s="168"/>
      <c r="X15" s="169"/>
      <c r="Y15" s="669"/>
      <c r="Z15" s="670"/>
      <c r="AA15" s="670"/>
      <c r="AB15" s="670"/>
      <c r="AC15" s="670"/>
      <c r="AD15" s="670"/>
      <c r="AE15" s="670"/>
      <c r="AF15" s="670"/>
      <c r="AG15" s="670"/>
      <c r="AH15" s="670"/>
      <c r="AI15" s="670"/>
      <c r="AJ15" s="670"/>
      <c r="AK15" s="670"/>
      <c r="AL15" s="670"/>
      <c r="AM15" s="670"/>
      <c r="AN15" s="670"/>
      <c r="AO15" s="670"/>
      <c r="AP15" s="670"/>
      <c r="AQ15" s="670"/>
      <c r="AR15" s="670"/>
      <c r="AS15" s="670"/>
      <c r="AT15" s="670"/>
      <c r="AU15" s="671"/>
      <c r="AV15" s="172"/>
      <c r="AW15" s="163" t="s">
        <v>34</v>
      </c>
      <c r="AX15" s="163"/>
      <c r="AY15" s="163"/>
      <c r="AZ15" s="163"/>
      <c r="BA15" s="163"/>
      <c r="BB15" s="163"/>
      <c r="BC15" s="163"/>
      <c r="BD15" s="163"/>
      <c r="BE15" s="172" t="s">
        <v>1065</v>
      </c>
      <c r="BF15" s="672"/>
      <c r="BG15" s="672"/>
      <c r="BH15" s="672"/>
      <c r="BI15" s="163"/>
      <c r="BJ15" s="172"/>
      <c r="BK15" s="672"/>
      <c r="BL15" s="672"/>
      <c r="BM15" s="672"/>
      <c r="BN15" s="672"/>
      <c r="BO15" s="673"/>
    </row>
    <row r="16" spans="1:70" ht="15" customHeight="1">
      <c r="A16" s="158" t="s">
        <v>1071</v>
      </c>
      <c r="B16" s="159" t="s">
        <v>1072</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60"/>
      <c r="AS16" s="161" t="s">
        <v>1073</v>
      </c>
      <c r="AT16" s="159" t="s">
        <v>1074</v>
      </c>
      <c r="AU16" s="159"/>
      <c r="AV16" s="159"/>
      <c r="AW16" s="159"/>
      <c r="AX16" s="159"/>
      <c r="AY16" s="159"/>
      <c r="AZ16" s="159"/>
      <c r="BA16" s="159"/>
      <c r="BB16" s="159"/>
      <c r="BC16" s="159"/>
      <c r="BD16" s="159"/>
      <c r="BE16" s="159"/>
      <c r="BF16" s="159"/>
      <c r="BG16" s="159"/>
      <c r="BH16" s="159"/>
      <c r="BI16" s="159"/>
      <c r="BJ16" s="159"/>
      <c r="BK16" s="159"/>
      <c r="BL16" s="159"/>
      <c r="BM16" s="159"/>
      <c r="BN16" s="159"/>
      <c r="BO16" s="160"/>
    </row>
    <row r="17" spans="1:70" ht="12" customHeight="1">
      <c r="A17" s="162"/>
      <c r="B17" s="163" t="s">
        <v>1075</v>
      </c>
      <c r="C17" s="163"/>
      <c r="D17" s="163"/>
      <c r="E17" s="163"/>
      <c r="F17" s="163"/>
      <c r="G17" s="163"/>
      <c r="H17" s="163"/>
      <c r="I17" s="163"/>
      <c r="J17" s="163"/>
      <c r="K17" s="163"/>
      <c r="L17" s="163"/>
      <c r="M17" s="163"/>
      <c r="N17" s="163"/>
      <c r="O17" s="163"/>
      <c r="P17" s="163"/>
      <c r="Q17" s="163"/>
      <c r="R17" s="163"/>
      <c r="S17" s="163"/>
      <c r="T17" s="163"/>
      <c r="U17" s="163"/>
      <c r="V17" s="163"/>
      <c r="W17" s="163"/>
      <c r="X17" s="164"/>
      <c r="Y17" s="163" t="s">
        <v>1076</v>
      </c>
      <c r="Z17" s="163"/>
      <c r="AA17" s="163"/>
      <c r="AB17" s="163"/>
      <c r="AC17" s="163"/>
      <c r="AD17" s="163"/>
      <c r="AE17" s="163"/>
      <c r="AF17" s="163"/>
      <c r="AG17" s="163"/>
      <c r="AH17" s="163"/>
      <c r="AI17" s="163"/>
      <c r="AJ17" s="163"/>
      <c r="AK17" s="163"/>
      <c r="AL17" s="163"/>
      <c r="AM17" s="163"/>
      <c r="AN17" s="163"/>
      <c r="AO17" s="163"/>
      <c r="AP17" s="163"/>
      <c r="AQ17" s="163"/>
      <c r="AR17" s="164"/>
      <c r="AS17" s="163"/>
      <c r="AT17" s="163" t="s">
        <v>1077</v>
      </c>
      <c r="AU17" s="163"/>
      <c r="AV17" s="163"/>
      <c r="AW17" s="163"/>
      <c r="AX17" s="163"/>
      <c r="AY17" s="163"/>
      <c r="AZ17" s="163"/>
      <c r="BA17" s="163"/>
      <c r="BB17" s="163"/>
      <c r="BC17" s="163"/>
      <c r="BD17" s="163"/>
      <c r="BE17" s="163"/>
      <c r="BF17" s="163"/>
      <c r="BG17" s="163"/>
      <c r="BH17" s="163"/>
      <c r="BI17" s="163"/>
      <c r="BJ17" s="163"/>
      <c r="BK17" s="163"/>
      <c r="BL17" s="163"/>
      <c r="BM17" s="163"/>
      <c r="BN17" s="163"/>
      <c r="BO17" s="164"/>
    </row>
    <row r="18" spans="1:70" ht="18" customHeight="1">
      <c r="A18" s="674">
        <f>'Set-Up'!B11</f>
        <v>44470</v>
      </c>
      <c r="B18" s="674"/>
      <c r="C18" s="674"/>
      <c r="D18" s="674"/>
      <c r="E18" s="674"/>
      <c r="F18" s="674"/>
      <c r="G18" s="674"/>
      <c r="H18" s="674"/>
      <c r="I18" s="674"/>
      <c r="J18" s="674"/>
      <c r="K18" s="674"/>
      <c r="L18" s="674"/>
      <c r="M18" s="674"/>
      <c r="N18" s="674"/>
      <c r="O18" s="674"/>
      <c r="P18" s="674"/>
      <c r="Q18" s="674"/>
      <c r="R18" s="674"/>
      <c r="S18" s="674"/>
      <c r="T18" s="674"/>
      <c r="U18" s="674"/>
      <c r="V18" s="674"/>
      <c r="W18" s="674"/>
      <c r="X18" s="674"/>
      <c r="Y18" s="674">
        <f>'Set-Up'!B18</f>
        <v>44834</v>
      </c>
      <c r="Z18" s="674"/>
      <c r="AA18" s="674"/>
      <c r="AB18" s="674"/>
      <c r="AC18" s="674"/>
      <c r="AD18" s="674"/>
      <c r="AE18" s="674"/>
      <c r="AF18" s="674"/>
      <c r="AG18" s="674"/>
      <c r="AH18" s="674"/>
      <c r="AI18" s="674"/>
      <c r="AJ18" s="674"/>
      <c r="AK18" s="674"/>
      <c r="AL18" s="674"/>
      <c r="AM18" s="674"/>
      <c r="AN18" s="674"/>
      <c r="AO18" s="674"/>
      <c r="AP18" s="674"/>
      <c r="AQ18" s="674"/>
      <c r="AR18" s="674"/>
      <c r="AS18" s="674">
        <f>XpndQtr2!H1</f>
        <v>44651</v>
      </c>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row>
    <row r="19" spans="1:70" ht="18" customHeight="1">
      <c r="A19" s="186" t="s">
        <v>1078</v>
      </c>
      <c r="B19" s="187"/>
      <c r="C19" s="696" t="s">
        <v>1079</v>
      </c>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c r="AR19" s="697"/>
      <c r="AS19" s="697"/>
      <c r="AT19" s="697"/>
      <c r="AU19" s="697"/>
      <c r="AV19" s="697"/>
      <c r="AW19" s="697"/>
      <c r="AX19" s="698" t="s">
        <v>1032</v>
      </c>
      <c r="AY19" s="698"/>
      <c r="AZ19" s="698"/>
      <c r="BA19" s="698"/>
      <c r="BB19" s="698"/>
      <c r="BC19" s="698"/>
      <c r="BD19" s="698"/>
      <c r="BE19" s="698"/>
      <c r="BF19" s="698"/>
      <c r="BG19" s="698"/>
      <c r="BH19" s="698"/>
      <c r="BI19" s="698"/>
      <c r="BJ19" s="698"/>
      <c r="BK19" s="698"/>
      <c r="BL19" s="698"/>
      <c r="BM19" s="698"/>
      <c r="BN19" s="698"/>
      <c r="BO19" s="698"/>
    </row>
    <row r="20" spans="1:70" ht="18" customHeight="1">
      <c r="A20" s="699" t="s">
        <v>1080</v>
      </c>
      <c r="B20" s="700"/>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700"/>
      <c r="AJ20" s="700"/>
      <c r="AK20" s="700"/>
      <c r="AL20" s="700"/>
      <c r="AM20" s="700"/>
      <c r="AN20" s="700"/>
      <c r="AO20" s="700"/>
      <c r="AP20" s="700"/>
      <c r="AQ20" s="700"/>
      <c r="AR20" s="700"/>
      <c r="AS20" s="700"/>
      <c r="AT20" s="700"/>
      <c r="AU20" s="700"/>
      <c r="AV20" s="700"/>
      <c r="AW20" s="700"/>
      <c r="AX20" s="700"/>
      <c r="AY20" s="700"/>
      <c r="AZ20" s="700"/>
      <c r="BA20" s="700"/>
      <c r="BB20" s="700"/>
      <c r="BC20" s="700"/>
      <c r="BD20" s="700"/>
      <c r="BE20" s="700"/>
      <c r="BF20" s="700"/>
      <c r="BG20" s="700"/>
      <c r="BH20" s="700"/>
      <c r="BI20" s="700"/>
      <c r="BJ20" s="700"/>
      <c r="BK20" s="700"/>
      <c r="BL20" s="700"/>
      <c r="BM20" s="700"/>
      <c r="BN20" s="700"/>
      <c r="BO20" s="701"/>
      <c r="BQ20" s="473" t="s">
        <v>31</v>
      </c>
      <c r="BR20" s="473"/>
    </row>
    <row r="21" spans="1:70" ht="18" customHeight="1">
      <c r="A21" s="702" t="s">
        <v>1081</v>
      </c>
      <c r="B21" s="703"/>
      <c r="C21" s="703"/>
      <c r="D21" s="703"/>
      <c r="E21" s="703"/>
      <c r="F21" s="703"/>
      <c r="G21" s="703"/>
      <c r="H21" s="703"/>
      <c r="I21" s="703"/>
      <c r="J21" s="703"/>
      <c r="K21" s="703"/>
      <c r="L21" s="703"/>
      <c r="M21" s="703"/>
      <c r="N21" s="703"/>
      <c r="O21" s="703"/>
      <c r="P21" s="703"/>
      <c r="Q21" s="703"/>
      <c r="R21" s="703"/>
      <c r="S21" s="703"/>
      <c r="T21" s="703"/>
      <c r="U21" s="703"/>
      <c r="V21" s="703"/>
      <c r="W21" s="703"/>
      <c r="X21" s="703"/>
      <c r="Y21" s="703"/>
      <c r="Z21" s="703"/>
      <c r="AA21" s="703"/>
      <c r="AB21" s="703"/>
      <c r="AC21" s="703"/>
      <c r="AD21" s="703"/>
      <c r="AE21" s="703"/>
      <c r="AF21" s="703"/>
      <c r="AG21" s="703"/>
      <c r="AH21" s="703"/>
      <c r="AI21" s="703"/>
      <c r="AJ21" s="703"/>
      <c r="AK21" s="703"/>
      <c r="AL21" s="703"/>
      <c r="AM21" s="703"/>
      <c r="AN21" s="703"/>
      <c r="AO21" s="703"/>
      <c r="AP21" s="703"/>
      <c r="AQ21" s="703"/>
      <c r="AR21" s="703"/>
      <c r="AS21" s="703"/>
      <c r="AT21" s="703"/>
      <c r="AU21" s="703"/>
      <c r="AV21" s="703"/>
      <c r="AW21" s="703"/>
      <c r="AX21" s="703"/>
      <c r="AY21" s="703"/>
      <c r="AZ21" s="703"/>
      <c r="BA21" s="703"/>
      <c r="BB21" s="703"/>
      <c r="BC21" s="703"/>
      <c r="BD21" s="703"/>
      <c r="BE21" s="703"/>
      <c r="BF21" s="703"/>
      <c r="BG21" s="703"/>
      <c r="BH21" s="703"/>
      <c r="BI21" s="703"/>
      <c r="BJ21" s="703"/>
      <c r="BK21" s="703"/>
      <c r="BL21" s="703"/>
      <c r="BM21" s="703"/>
      <c r="BN21" s="703"/>
      <c r="BO21" s="704"/>
      <c r="BQ21" s="473"/>
      <c r="BR21" s="473"/>
    </row>
    <row r="22" spans="1:70" ht="18" customHeight="1">
      <c r="A22" s="688" t="s">
        <v>1082</v>
      </c>
      <c r="B22" s="688"/>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c r="AD22" s="688"/>
      <c r="AE22" s="688"/>
      <c r="AF22" s="688"/>
      <c r="AG22" s="688"/>
      <c r="AH22" s="688"/>
      <c r="AI22" s="688"/>
      <c r="AJ22" s="688"/>
      <c r="AK22" s="688"/>
      <c r="AL22" s="688"/>
      <c r="AM22" s="688"/>
      <c r="AN22" s="688"/>
      <c r="AO22" s="688"/>
      <c r="AP22" s="688"/>
      <c r="AQ22" s="688"/>
      <c r="AR22" s="688"/>
      <c r="AS22" s="688"/>
      <c r="AT22" s="688"/>
      <c r="AU22" s="688"/>
      <c r="AV22" s="688"/>
      <c r="AW22" s="688"/>
      <c r="AX22" s="689"/>
      <c r="AY22" s="689"/>
      <c r="AZ22" s="689"/>
      <c r="BA22" s="689"/>
      <c r="BB22" s="689"/>
      <c r="BC22" s="689"/>
      <c r="BD22" s="689"/>
      <c r="BE22" s="689"/>
      <c r="BF22" s="689"/>
      <c r="BG22" s="689"/>
      <c r="BH22" s="689"/>
      <c r="BI22" s="689"/>
      <c r="BJ22" s="689"/>
      <c r="BK22" s="689"/>
      <c r="BL22" s="689"/>
      <c r="BM22" s="689"/>
      <c r="BN22" s="689"/>
      <c r="BO22" s="689"/>
      <c r="BQ22" s="473"/>
      <c r="BR22" s="473"/>
    </row>
    <row r="23" spans="1:70" ht="18" customHeight="1">
      <c r="A23" s="688" t="s">
        <v>1083</v>
      </c>
      <c r="B23" s="688"/>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c r="AD23" s="688"/>
      <c r="AE23" s="688"/>
      <c r="AF23" s="688"/>
      <c r="AG23" s="688"/>
      <c r="AH23" s="688"/>
      <c r="AI23" s="688"/>
      <c r="AJ23" s="688"/>
      <c r="AK23" s="688"/>
      <c r="AL23" s="688"/>
      <c r="AM23" s="688"/>
      <c r="AN23" s="688"/>
      <c r="AO23" s="688"/>
      <c r="AP23" s="688"/>
      <c r="AQ23" s="688"/>
      <c r="AR23" s="688"/>
      <c r="AS23" s="688"/>
      <c r="AT23" s="688"/>
      <c r="AU23" s="688"/>
      <c r="AV23" s="688"/>
      <c r="AW23" s="688"/>
      <c r="AX23" s="689"/>
      <c r="AY23" s="689"/>
      <c r="AZ23" s="689"/>
      <c r="BA23" s="689"/>
      <c r="BB23" s="689"/>
      <c r="BC23" s="689"/>
      <c r="BD23" s="689"/>
      <c r="BE23" s="689"/>
      <c r="BF23" s="689"/>
      <c r="BG23" s="689"/>
      <c r="BH23" s="689"/>
      <c r="BI23" s="689"/>
      <c r="BJ23" s="689"/>
      <c r="BK23" s="689"/>
      <c r="BL23" s="689"/>
      <c r="BM23" s="689"/>
      <c r="BN23" s="689"/>
      <c r="BO23" s="689"/>
      <c r="BQ23" s="473"/>
      <c r="BR23" s="473"/>
    </row>
    <row r="24" spans="1:70" ht="18" customHeight="1">
      <c r="A24" s="688" t="s">
        <v>1084</v>
      </c>
      <c r="B24" s="688"/>
      <c r="C24" s="688"/>
      <c r="D24" s="688"/>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8"/>
      <c r="AP24" s="688"/>
      <c r="AQ24" s="688"/>
      <c r="AR24" s="688"/>
      <c r="AS24" s="688"/>
      <c r="AT24" s="688"/>
      <c r="AU24" s="688"/>
      <c r="AV24" s="688"/>
      <c r="AW24" s="688"/>
      <c r="AX24" s="689">
        <f>AX22-AX23</f>
        <v>0</v>
      </c>
      <c r="AY24" s="689"/>
      <c r="AZ24" s="689"/>
      <c r="BA24" s="689"/>
      <c r="BB24" s="689"/>
      <c r="BC24" s="689"/>
      <c r="BD24" s="689"/>
      <c r="BE24" s="689"/>
      <c r="BF24" s="689"/>
      <c r="BG24" s="689"/>
      <c r="BH24" s="689"/>
      <c r="BI24" s="689"/>
      <c r="BJ24" s="689"/>
      <c r="BK24" s="689"/>
      <c r="BL24" s="689"/>
      <c r="BM24" s="689"/>
      <c r="BN24" s="689"/>
      <c r="BO24" s="689"/>
      <c r="BQ24" s="473"/>
      <c r="BR24" s="473"/>
    </row>
    <row r="25" spans="1:70" ht="18" customHeight="1">
      <c r="A25" s="690" t="s">
        <v>1085</v>
      </c>
      <c r="B25" s="691"/>
      <c r="C25" s="691"/>
      <c r="D25" s="691"/>
      <c r="E25" s="691"/>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1"/>
      <c r="AP25" s="691"/>
      <c r="AQ25" s="691"/>
      <c r="AR25" s="691"/>
      <c r="AS25" s="691"/>
      <c r="AT25" s="691"/>
      <c r="AU25" s="691"/>
      <c r="AV25" s="691"/>
      <c r="AW25" s="691"/>
      <c r="AX25" s="691"/>
      <c r="AY25" s="691"/>
      <c r="AZ25" s="691"/>
      <c r="BA25" s="691"/>
      <c r="BB25" s="691"/>
      <c r="BC25" s="691"/>
      <c r="BD25" s="691"/>
      <c r="BE25" s="691"/>
      <c r="BF25" s="691"/>
      <c r="BG25" s="691"/>
      <c r="BH25" s="691"/>
      <c r="BI25" s="691"/>
      <c r="BJ25" s="691"/>
      <c r="BK25" s="691"/>
      <c r="BL25" s="691"/>
      <c r="BM25" s="691"/>
      <c r="BN25" s="691"/>
      <c r="BO25" s="692"/>
    </row>
    <row r="26" spans="1:70" ht="18" customHeight="1">
      <c r="A26" s="693" t="s">
        <v>1086</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I26" s="694"/>
      <c r="BJ26" s="694"/>
      <c r="BK26" s="694"/>
      <c r="BL26" s="694"/>
      <c r="BM26" s="694"/>
      <c r="BN26" s="694"/>
      <c r="BO26" s="695"/>
    </row>
    <row r="27" spans="1:70" ht="18" customHeight="1">
      <c r="A27" s="688" t="s">
        <v>1087</v>
      </c>
      <c r="B27" s="688"/>
      <c r="C27" s="688"/>
      <c r="D27" s="688"/>
      <c r="E27" s="688"/>
      <c r="F27" s="688"/>
      <c r="G27" s="688"/>
      <c r="H27" s="688"/>
      <c r="I27" s="688"/>
      <c r="J27" s="688"/>
      <c r="K27" s="688"/>
      <c r="L27" s="688"/>
      <c r="M27" s="688"/>
      <c r="N27" s="688"/>
      <c r="O27" s="688"/>
      <c r="P27" s="688"/>
      <c r="Q27" s="688"/>
      <c r="R27" s="688"/>
      <c r="S27" s="688"/>
      <c r="T27" s="688"/>
      <c r="U27" s="688"/>
      <c r="V27" s="688"/>
      <c r="W27" s="688"/>
      <c r="X27" s="688"/>
      <c r="Y27" s="688"/>
      <c r="Z27" s="688"/>
      <c r="AA27" s="688"/>
      <c r="AB27" s="688"/>
      <c r="AC27" s="688"/>
      <c r="AD27" s="688"/>
      <c r="AE27" s="688"/>
      <c r="AF27" s="688"/>
      <c r="AG27" s="688"/>
      <c r="AH27" s="688"/>
      <c r="AI27" s="688"/>
      <c r="AJ27" s="688"/>
      <c r="AK27" s="688"/>
      <c r="AL27" s="688"/>
      <c r="AM27" s="688"/>
      <c r="AN27" s="688"/>
      <c r="AO27" s="688"/>
      <c r="AP27" s="688"/>
      <c r="AQ27" s="688"/>
      <c r="AR27" s="688"/>
      <c r="AS27" s="688"/>
      <c r="AT27" s="688"/>
      <c r="AU27" s="688"/>
      <c r="AV27" s="688"/>
      <c r="AW27" s="688"/>
      <c r="AX27" s="689" t="e">
        <f>'Instructions-DataEntry'!E18</f>
        <v>#VALUE!</v>
      </c>
      <c r="AY27" s="689"/>
      <c r="AZ27" s="689"/>
      <c r="BA27" s="689"/>
      <c r="BB27" s="689"/>
      <c r="BC27" s="689"/>
      <c r="BD27" s="689"/>
      <c r="BE27" s="689"/>
      <c r="BF27" s="689"/>
      <c r="BG27" s="689"/>
      <c r="BH27" s="689"/>
      <c r="BI27" s="689"/>
      <c r="BJ27" s="689"/>
      <c r="BK27" s="689"/>
      <c r="BL27" s="689"/>
      <c r="BM27" s="689"/>
      <c r="BN27" s="689"/>
      <c r="BO27" s="689"/>
    </row>
    <row r="28" spans="1:70" ht="18" customHeight="1">
      <c r="A28" s="688" t="s">
        <v>1088</v>
      </c>
      <c r="B28" s="688"/>
      <c r="C28" s="688"/>
      <c r="D28" s="688"/>
      <c r="E28" s="688"/>
      <c r="F28" s="688"/>
      <c r="G28" s="688"/>
      <c r="H28" s="688"/>
      <c r="I28" s="688"/>
      <c r="J28" s="688"/>
      <c r="K28" s="688"/>
      <c r="L28" s="688"/>
      <c r="M28" s="688"/>
      <c r="N28" s="688"/>
      <c r="O28" s="688"/>
      <c r="P28" s="688"/>
      <c r="Q28" s="688"/>
      <c r="R28" s="688"/>
      <c r="S28" s="688"/>
      <c r="T28" s="688"/>
      <c r="U28" s="688"/>
      <c r="V28" s="688"/>
      <c r="W28" s="688"/>
      <c r="X28" s="688"/>
      <c r="Y28" s="688"/>
      <c r="Z28" s="688"/>
      <c r="AA28" s="688"/>
      <c r="AB28" s="688"/>
      <c r="AC28" s="688"/>
      <c r="AD28" s="688"/>
      <c r="AE28" s="688"/>
      <c r="AF28" s="688"/>
      <c r="AG28" s="688"/>
      <c r="AH28" s="688"/>
      <c r="AI28" s="688"/>
      <c r="AJ28" s="688"/>
      <c r="AK28" s="688"/>
      <c r="AL28" s="688"/>
      <c r="AM28" s="688"/>
      <c r="AN28" s="688"/>
      <c r="AO28" s="688"/>
      <c r="AP28" s="688"/>
      <c r="AQ28" s="688"/>
      <c r="AR28" s="688"/>
      <c r="AS28" s="688"/>
      <c r="AT28" s="688"/>
      <c r="AU28" s="688"/>
      <c r="AV28" s="688"/>
      <c r="AW28" s="688"/>
      <c r="AX28" s="689" t="e">
        <f>ErrorChkQ2!J26</f>
        <v>#N/A</v>
      </c>
      <c r="AY28" s="689"/>
      <c r="AZ28" s="689"/>
      <c r="BA28" s="689"/>
      <c r="BB28" s="689"/>
      <c r="BC28" s="689"/>
      <c r="BD28" s="689"/>
      <c r="BE28" s="689"/>
      <c r="BF28" s="689"/>
      <c r="BG28" s="689"/>
      <c r="BH28" s="689"/>
      <c r="BI28" s="689"/>
      <c r="BJ28" s="689"/>
      <c r="BK28" s="689"/>
      <c r="BL28" s="689"/>
      <c r="BM28" s="689"/>
      <c r="BN28" s="689"/>
      <c r="BO28" s="689"/>
    </row>
    <row r="29" spans="1:70" ht="18" customHeight="1">
      <c r="A29" s="688" t="s">
        <v>1089</v>
      </c>
      <c r="B29" s="688"/>
      <c r="C29" s="688"/>
      <c r="D29" s="688"/>
      <c r="E29" s="688"/>
      <c r="F29" s="688"/>
      <c r="G29" s="688"/>
      <c r="H29" s="688"/>
      <c r="I29" s="688"/>
      <c r="J29" s="688"/>
      <c r="K29" s="688"/>
      <c r="L29" s="688"/>
      <c r="M29" s="688"/>
      <c r="N29" s="688"/>
      <c r="O29" s="688"/>
      <c r="P29" s="688"/>
      <c r="Q29" s="688"/>
      <c r="R29" s="688"/>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9"/>
      <c r="AY29" s="689"/>
      <c r="AZ29" s="689"/>
      <c r="BA29" s="689"/>
      <c r="BB29" s="689"/>
      <c r="BC29" s="689"/>
      <c r="BD29" s="689"/>
      <c r="BE29" s="689"/>
      <c r="BF29" s="689"/>
      <c r="BG29" s="689"/>
      <c r="BH29" s="689"/>
      <c r="BI29" s="689"/>
      <c r="BJ29" s="689"/>
      <c r="BK29" s="689"/>
      <c r="BL29" s="689"/>
      <c r="BM29" s="689"/>
      <c r="BN29" s="689"/>
      <c r="BO29" s="689"/>
    </row>
    <row r="30" spans="1:70" ht="18" customHeight="1">
      <c r="A30" s="688" t="s">
        <v>1090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9" t="e">
        <f>AX28+AX29</f>
        <v>#N/A</v>
      </c>
      <c r="AY30" s="689"/>
      <c r="AZ30" s="689"/>
      <c r="BA30" s="689"/>
      <c r="BB30" s="689"/>
      <c r="BC30" s="689"/>
      <c r="BD30" s="689"/>
      <c r="BE30" s="689"/>
      <c r="BF30" s="689"/>
      <c r="BG30" s="689"/>
      <c r="BH30" s="689"/>
      <c r="BI30" s="689"/>
      <c r="BJ30" s="689"/>
      <c r="BK30" s="689"/>
      <c r="BL30" s="689"/>
      <c r="BM30" s="689"/>
      <c r="BN30" s="689"/>
      <c r="BO30" s="689"/>
    </row>
    <row r="31" spans="1:70" ht="18" customHeight="1">
      <c r="A31" s="688" t="s">
        <v>1091</v>
      </c>
      <c r="B31" s="688"/>
      <c r="C31" s="688"/>
      <c r="D31" s="688"/>
      <c r="E31" s="688"/>
      <c r="F31" s="688"/>
      <c r="G31" s="688"/>
      <c r="H31" s="688"/>
      <c r="I31" s="688"/>
      <c r="J31" s="688"/>
      <c r="K31" s="688"/>
      <c r="L31" s="688"/>
      <c r="M31" s="688"/>
      <c r="N31" s="688"/>
      <c r="O31" s="688"/>
      <c r="P31" s="688"/>
      <c r="Q31" s="688"/>
      <c r="R31" s="688"/>
      <c r="S31" s="688"/>
      <c r="T31" s="688"/>
      <c r="U31" s="688"/>
      <c r="V31" s="688"/>
      <c r="W31" s="688"/>
      <c r="X31" s="688"/>
      <c r="Y31" s="688"/>
      <c r="Z31" s="688"/>
      <c r="AA31" s="688"/>
      <c r="AB31" s="688"/>
      <c r="AC31" s="688"/>
      <c r="AD31" s="688"/>
      <c r="AE31" s="688"/>
      <c r="AF31" s="688"/>
      <c r="AG31" s="688"/>
      <c r="AH31" s="688"/>
      <c r="AI31" s="688"/>
      <c r="AJ31" s="688"/>
      <c r="AK31" s="688"/>
      <c r="AL31" s="688"/>
      <c r="AM31" s="688"/>
      <c r="AN31" s="688"/>
      <c r="AO31" s="688"/>
      <c r="AP31" s="688"/>
      <c r="AQ31" s="688"/>
      <c r="AR31" s="688"/>
      <c r="AS31" s="688"/>
      <c r="AT31" s="688"/>
      <c r="AU31" s="688"/>
      <c r="AV31" s="688"/>
      <c r="AW31" s="688"/>
      <c r="AX31" s="689" t="e">
        <f>IF(AX27-AX30&lt;0,"ERROR - 10.g. cannot exceed 10.d.",AX27-AX30)</f>
        <v>#VALUE!</v>
      </c>
      <c r="AY31" s="689"/>
      <c r="AZ31" s="689"/>
      <c r="BA31" s="689"/>
      <c r="BB31" s="689"/>
      <c r="BC31" s="689"/>
      <c r="BD31" s="689"/>
      <c r="BE31" s="689"/>
      <c r="BF31" s="689"/>
      <c r="BG31" s="689"/>
      <c r="BH31" s="689"/>
      <c r="BI31" s="689"/>
      <c r="BJ31" s="689"/>
      <c r="BK31" s="689"/>
      <c r="BL31" s="689"/>
      <c r="BM31" s="689"/>
      <c r="BN31" s="689"/>
      <c r="BO31" s="689"/>
    </row>
    <row r="32" spans="1:70" ht="18" customHeight="1">
      <c r="A32" s="702" t="s">
        <v>1092</v>
      </c>
      <c r="B32" s="703"/>
      <c r="C32" s="703"/>
      <c r="D32" s="703"/>
      <c r="E32" s="703"/>
      <c r="F32" s="703"/>
      <c r="G32" s="703"/>
      <c r="H32" s="703"/>
      <c r="I32" s="703"/>
      <c r="J32" s="703"/>
      <c r="K32" s="703"/>
      <c r="L32" s="703"/>
      <c r="M32" s="703"/>
      <c r="N32" s="703"/>
      <c r="O32" s="703"/>
      <c r="P32" s="703"/>
      <c r="Q32" s="703"/>
      <c r="R32" s="703"/>
      <c r="S32" s="703"/>
      <c r="T32" s="703"/>
      <c r="U32" s="703"/>
      <c r="V32" s="703"/>
      <c r="W32" s="703"/>
      <c r="X32" s="703"/>
      <c r="Y32" s="703"/>
      <c r="Z32" s="703"/>
      <c r="AA32" s="703"/>
      <c r="AB32" s="703"/>
      <c r="AC32" s="703"/>
      <c r="AD32" s="703"/>
      <c r="AE32" s="703"/>
      <c r="AF32" s="703"/>
      <c r="AG32" s="703"/>
      <c r="AH32" s="703"/>
      <c r="AI32" s="703"/>
      <c r="AJ32" s="703"/>
      <c r="AK32" s="703"/>
      <c r="AL32" s="703"/>
      <c r="AM32" s="703"/>
      <c r="AN32" s="703"/>
      <c r="AO32" s="703"/>
      <c r="AP32" s="703"/>
      <c r="AQ32" s="703"/>
      <c r="AR32" s="703"/>
      <c r="AS32" s="703"/>
      <c r="AT32" s="703"/>
      <c r="AU32" s="703"/>
      <c r="AV32" s="703"/>
      <c r="AW32" s="703"/>
      <c r="AX32" s="703"/>
      <c r="AY32" s="703"/>
      <c r="AZ32" s="703"/>
      <c r="BA32" s="703"/>
      <c r="BB32" s="703"/>
      <c r="BC32" s="703"/>
      <c r="BD32" s="703"/>
      <c r="BE32" s="703"/>
      <c r="BF32" s="703"/>
      <c r="BG32" s="703"/>
      <c r="BH32" s="703"/>
      <c r="BI32" s="703"/>
      <c r="BJ32" s="703"/>
      <c r="BK32" s="703"/>
      <c r="BL32" s="703"/>
      <c r="BM32" s="703"/>
      <c r="BN32" s="703"/>
      <c r="BO32" s="704"/>
    </row>
    <row r="33" spans="1:67" ht="18" customHeight="1">
      <c r="A33" s="688" t="s">
        <v>1093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9" t="e">
        <f>AX27-'Instructions-DataEntry'!$C$103</f>
        <v>#VALUE!</v>
      </c>
      <c r="AY33" s="689"/>
      <c r="AZ33" s="689"/>
      <c r="BA33" s="689"/>
      <c r="BB33" s="689"/>
      <c r="BC33" s="689"/>
      <c r="BD33" s="689"/>
      <c r="BE33" s="689"/>
      <c r="BF33" s="689"/>
      <c r="BG33" s="689"/>
      <c r="BH33" s="689"/>
      <c r="BI33" s="689"/>
      <c r="BJ33" s="689"/>
      <c r="BK33" s="689"/>
      <c r="BL33" s="689"/>
      <c r="BM33" s="689"/>
      <c r="BN33" s="689"/>
      <c r="BO33" s="689"/>
    </row>
    <row r="34" spans="1:67" ht="18" customHeight="1">
      <c r="A34" s="688" t="s">
        <v>1094</v>
      </c>
      <c r="B34" s="688"/>
      <c r="C34" s="688"/>
      <c r="D34" s="688"/>
      <c r="E34" s="688"/>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688"/>
      <c r="AI34" s="688"/>
      <c r="AJ34" s="688"/>
      <c r="AK34" s="688"/>
      <c r="AL34" s="688"/>
      <c r="AM34" s="688"/>
      <c r="AN34" s="688"/>
      <c r="AO34" s="688"/>
      <c r="AP34" s="688"/>
      <c r="AQ34" s="688"/>
      <c r="AR34" s="688"/>
      <c r="AS34" s="688"/>
      <c r="AT34" s="688"/>
      <c r="AU34" s="688"/>
      <c r="AV34" s="688"/>
      <c r="AW34" s="688"/>
      <c r="AX34" s="689" t="e">
        <f>ErrorChkQ2!J24</f>
        <v>#N/A</v>
      </c>
      <c r="AY34" s="689"/>
      <c r="AZ34" s="689"/>
      <c r="BA34" s="689"/>
      <c r="BB34" s="689"/>
      <c r="BC34" s="689"/>
      <c r="BD34" s="689"/>
      <c r="BE34" s="689"/>
      <c r="BF34" s="689"/>
      <c r="BG34" s="689"/>
      <c r="BH34" s="689"/>
      <c r="BI34" s="689"/>
      <c r="BJ34" s="689"/>
      <c r="BK34" s="689"/>
      <c r="BL34" s="689"/>
      <c r="BM34" s="689"/>
      <c r="BN34" s="689"/>
      <c r="BO34" s="689"/>
    </row>
    <row r="35" spans="1:67" ht="18" customHeight="1">
      <c r="A35" s="688" t="s">
        <v>1095</v>
      </c>
      <c r="B35" s="688"/>
      <c r="C35" s="688"/>
      <c r="D35" s="688"/>
      <c r="E35" s="688"/>
      <c r="F35" s="688"/>
      <c r="G35" s="688"/>
      <c r="H35" s="688"/>
      <c r="I35" s="688"/>
      <c r="J35" s="688"/>
      <c r="K35" s="688"/>
      <c r="L35" s="688"/>
      <c r="M35" s="688"/>
      <c r="N35" s="688"/>
      <c r="O35" s="688"/>
      <c r="P35" s="688"/>
      <c r="Q35" s="688"/>
      <c r="R35" s="688"/>
      <c r="S35" s="688"/>
      <c r="T35" s="688"/>
      <c r="U35" s="688"/>
      <c r="V35" s="688"/>
      <c r="W35" s="688"/>
      <c r="X35" s="688"/>
      <c r="Y35" s="688"/>
      <c r="Z35" s="688"/>
      <c r="AA35" s="688"/>
      <c r="AB35" s="688"/>
      <c r="AC35" s="688"/>
      <c r="AD35" s="688"/>
      <c r="AE35" s="688"/>
      <c r="AF35" s="688"/>
      <c r="AG35" s="688"/>
      <c r="AH35" s="688"/>
      <c r="AI35" s="688"/>
      <c r="AJ35" s="688"/>
      <c r="AK35" s="688"/>
      <c r="AL35" s="688"/>
      <c r="AM35" s="688"/>
      <c r="AN35" s="688"/>
      <c r="AO35" s="688"/>
      <c r="AP35" s="688"/>
      <c r="AQ35" s="688"/>
      <c r="AR35" s="688"/>
      <c r="AS35" s="688"/>
      <c r="AT35" s="688"/>
      <c r="AU35" s="688"/>
      <c r="AV35" s="688"/>
      <c r="AW35" s="688"/>
      <c r="AX35" s="689" t="e">
        <f>IF(AX33-AX34&lt;0,0,AX33-AX34)</f>
        <v>#VALUE!</v>
      </c>
      <c r="AY35" s="689"/>
      <c r="AZ35" s="689"/>
      <c r="BA35" s="689"/>
      <c r="BB35" s="689"/>
      <c r="BC35" s="689"/>
      <c r="BD35" s="689"/>
      <c r="BE35" s="689"/>
      <c r="BF35" s="689"/>
      <c r="BG35" s="689"/>
      <c r="BH35" s="689"/>
      <c r="BI35" s="689"/>
      <c r="BJ35" s="689"/>
      <c r="BK35" s="689"/>
      <c r="BL35" s="689"/>
      <c r="BM35" s="689"/>
      <c r="BN35" s="689"/>
      <c r="BO35" s="689"/>
    </row>
    <row r="36" spans="1:67" ht="18" customHeight="1">
      <c r="A36" s="702" t="s">
        <v>1096</v>
      </c>
      <c r="B36" s="703"/>
      <c r="C36" s="703"/>
      <c r="D36" s="703"/>
      <c r="E36" s="703"/>
      <c r="F36" s="703"/>
      <c r="G36" s="703"/>
      <c r="H36" s="703"/>
      <c r="I36" s="703"/>
      <c r="J36" s="703"/>
      <c r="K36" s="703"/>
      <c r="L36" s="703"/>
      <c r="M36" s="703"/>
      <c r="N36" s="703"/>
      <c r="O36" s="703"/>
      <c r="P36" s="703"/>
      <c r="Q36" s="703"/>
      <c r="R36" s="703"/>
      <c r="S36" s="703"/>
      <c r="T36" s="703"/>
      <c r="U36" s="703"/>
      <c r="V36" s="703"/>
      <c r="W36" s="703"/>
      <c r="X36" s="703"/>
      <c r="Y36" s="703"/>
      <c r="Z36" s="703"/>
      <c r="AA36" s="703"/>
      <c r="AB36" s="703"/>
      <c r="AC36" s="703"/>
      <c r="AD36" s="703"/>
      <c r="AE36" s="703"/>
      <c r="AF36" s="703"/>
      <c r="AG36" s="703"/>
      <c r="AH36" s="703"/>
      <c r="AI36" s="703"/>
      <c r="AJ36" s="703"/>
      <c r="AK36" s="703"/>
      <c r="AL36" s="703"/>
      <c r="AM36" s="703"/>
      <c r="AN36" s="703"/>
      <c r="AO36" s="703"/>
      <c r="AP36" s="703"/>
      <c r="AQ36" s="703"/>
      <c r="AR36" s="703"/>
      <c r="AS36" s="703"/>
      <c r="AT36" s="703"/>
      <c r="AU36" s="703"/>
      <c r="AV36" s="703"/>
      <c r="AW36" s="703"/>
      <c r="AX36" s="703"/>
      <c r="AY36" s="703"/>
      <c r="AZ36" s="703"/>
      <c r="BA36" s="703"/>
      <c r="BB36" s="703"/>
      <c r="BC36" s="703"/>
      <c r="BD36" s="703"/>
      <c r="BE36" s="703"/>
      <c r="BF36" s="703"/>
      <c r="BG36" s="703"/>
      <c r="BH36" s="703"/>
      <c r="BI36" s="703"/>
      <c r="BJ36" s="703"/>
      <c r="BK36" s="703"/>
      <c r="BL36" s="703"/>
      <c r="BM36" s="703"/>
      <c r="BN36" s="703"/>
      <c r="BO36" s="704"/>
    </row>
    <row r="37" spans="1:67" ht="18" customHeight="1">
      <c r="A37" s="688" t="s">
        <v>1097</v>
      </c>
      <c r="B37" s="688"/>
      <c r="C37" s="688"/>
      <c r="D37" s="688"/>
      <c r="E37" s="688"/>
      <c r="F37" s="688"/>
      <c r="G37" s="688"/>
      <c r="H37" s="688"/>
      <c r="I37" s="688"/>
      <c r="J37" s="688"/>
      <c r="K37" s="688"/>
      <c r="L37" s="688"/>
      <c r="M37" s="688"/>
      <c r="N37" s="688"/>
      <c r="O37" s="688"/>
      <c r="P37" s="688"/>
      <c r="Q37" s="688"/>
      <c r="R37" s="688"/>
      <c r="S37" s="688"/>
      <c r="T37" s="688"/>
      <c r="U37" s="688"/>
      <c r="V37" s="688"/>
      <c r="W37" s="688"/>
      <c r="X37" s="688"/>
      <c r="Y37" s="688"/>
      <c r="Z37" s="688"/>
      <c r="AA37" s="688"/>
      <c r="AB37" s="688"/>
      <c r="AC37" s="688"/>
      <c r="AD37" s="688"/>
      <c r="AE37" s="688"/>
      <c r="AF37" s="688"/>
      <c r="AG37" s="688"/>
      <c r="AH37" s="688"/>
      <c r="AI37" s="688"/>
      <c r="AJ37" s="688"/>
      <c r="AK37" s="688"/>
      <c r="AL37" s="688"/>
      <c r="AM37" s="688"/>
      <c r="AN37" s="688"/>
      <c r="AO37" s="688"/>
      <c r="AP37" s="688"/>
      <c r="AQ37" s="688"/>
      <c r="AR37" s="688"/>
      <c r="AS37" s="688"/>
      <c r="AT37" s="688"/>
      <c r="AU37" s="688"/>
      <c r="AV37" s="688"/>
      <c r="AW37" s="688"/>
      <c r="AX37" s="705"/>
      <c r="AY37" s="705"/>
      <c r="AZ37" s="705"/>
      <c r="BA37" s="705"/>
      <c r="BB37" s="705"/>
      <c r="BC37" s="705"/>
      <c r="BD37" s="705"/>
      <c r="BE37" s="705"/>
      <c r="BF37" s="705"/>
      <c r="BG37" s="705"/>
      <c r="BH37" s="705"/>
      <c r="BI37" s="705"/>
      <c r="BJ37" s="705"/>
      <c r="BK37" s="705"/>
      <c r="BL37" s="705"/>
      <c r="BM37" s="705"/>
      <c r="BN37" s="705"/>
      <c r="BO37" s="705"/>
    </row>
    <row r="38" spans="1:67" ht="18" customHeight="1">
      <c r="A38" s="688" t="s">
        <v>1098</v>
      </c>
      <c r="B38" s="688"/>
      <c r="C38" s="688"/>
      <c r="D38" s="688"/>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688"/>
      <c r="AE38" s="688"/>
      <c r="AF38" s="688"/>
      <c r="AG38" s="688"/>
      <c r="AH38" s="688"/>
      <c r="AI38" s="688"/>
      <c r="AJ38" s="688"/>
      <c r="AK38" s="688"/>
      <c r="AL38" s="688"/>
      <c r="AM38" s="688"/>
      <c r="AN38" s="688"/>
      <c r="AO38" s="688"/>
      <c r="AP38" s="688"/>
      <c r="AQ38" s="688"/>
      <c r="AR38" s="688"/>
      <c r="AS38" s="688"/>
      <c r="AT38" s="688"/>
      <c r="AU38" s="688"/>
      <c r="AV38" s="688"/>
      <c r="AW38" s="688"/>
      <c r="AX38" s="705"/>
      <c r="AY38" s="705"/>
      <c r="AZ38" s="705"/>
      <c r="BA38" s="705"/>
      <c r="BB38" s="705"/>
      <c r="BC38" s="705"/>
      <c r="BD38" s="705"/>
      <c r="BE38" s="705"/>
      <c r="BF38" s="705"/>
      <c r="BG38" s="705"/>
      <c r="BH38" s="705"/>
      <c r="BI38" s="705"/>
      <c r="BJ38" s="705"/>
      <c r="BK38" s="705"/>
      <c r="BL38" s="705"/>
      <c r="BM38" s="705"/>
      <c r="BN38" s="705"/>
      <c r="BO38" s="705"/>
    </row>
    <row r="39" spans="1:67" ht="18" customHeight="1">
      <c r="A39" s="688" t="s">
        <v>1099</v>
      </c>
      <c r="B39" s="688"/>
      <c r="C39" s="688"/>
      <c r="D39" s="688"/>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688"/>
      <c r="AE39" s="688"/>
      <c r="AF39" s="688"/>
      <c r="AG39" s="688"/>
      <c r="AH39" s="688"/>
      <c r="AI39" s="688"/>
      <c r="AJ39" s="688"/>
      <c r="AK39" s="688"/>
      <c r="AL39" s="688"/>
      <c r="AM39" s="688"/>
      <c r="AN39" s="688"/>
      <c r="AO39" s="688"/>
      <c r="AP39" s="688"/>
      <c r="AQ39" s="688"/>
      <c r="AR39" s="688"/>
      <c r="AS39" s="688"/>
      <c r="AT39" s="688"/>
      <c r="AU39" s="688"/>
      <c r="AV39" s="688"/>
      <c r="AW39" s="688"/>
      <c r="AX39" s="705"/>
      <c r="AY39" s="705"/>
      <c r="AZ39" s="705"/>
      <c r="BA39" s="705"/>
      <c r="BB39" s="705"/>
      <c r="BC39" s="705"/>
      <c r="BD39" s="705"/>
      <c r="BE39" s="705"/>
      <c r="BF39" s="705"/>
      <c r="BG39" s="705"/>
      <c r="BH39" s="705"/>
      <c r="BI39" s="705"/>
      <c r="BJ39" s="705"/>
      <c r="BK39" s="705"/>
      <c r="BL39" s="705"/>
      <c r="BM39" s="705"/>
      <c r="BN39" s="705"/>
      <c r="BO39" s="705"/>
    </row>
    <row r="40" spans="1:67" ht="18" customHeight="1">
      <c r="A40" s="688" t="s">
        <v>1100</v>
      </c>
      <c r="B40" s="688"/>
      <c r="C40" s="688"/>
      <c r="D40" s="688"/>
      <c r="E40" s="688"/>
      <c r="F40" s="688"/>
      <c r="G40" s="688"/>
      <c r="H40" s="688"/>
      <c r="I40" s="688"/>
      <c r="J40" s="688"/>
      <c r="K40" s="688"/>
      <c r="L40" s="688"/>
      <c r="M40" s="688"/>
      <c r="N40" s="688"/>
      <c r="O40" s="688"/>
      <c r="P40" s="688"/>
      <c r="Q40" s="688"/>
      <c r="R40" s="688"/>
      <c r="S40" s="688"/>
      <c r="T40" s="688"/>
      <c r="U40" s="688"/>
      <c r="V40" s="688"/>
      <c r="W40" s="688"/>
      <c r="X40" s="688"/>
      <c r="Y40" s="688"/>
      <c r="Z40" s="688"/>
      <c r="AA40" s="688"/>
      <c r="AB40" s="688"/>
      <c r="AC40" s="688"/>
      <c r="AD40" s="688"/>
      <c r="AE40" s="688"/>
      <c r="AF40" s="688"/>
      <c r="AG40" s="688"/>
      <c r="AH40" s="688"/>
      <c r="AI40" s="688"/>
      <c r="AJ40" s="688"/>
      <c r="AK40" s="688"/>
      <c r="AL40" s="688"/>
      <c r="AM40" s="688"/>
      <c r="AN40" s="688"/>
      <c r="AO40" s="688"/>
      <c r="AP40" s="688"/>
      <c r="AQ40" s="688"/>
      <c r="AR40" s="688"/>
      <c r="AS40" s="688"/>
      <c r="AT40" s="688"/>
      <c r="AU40" s="688"/>
      <c r="AV40" s="688"/>
      <c r="AW40" s="688"/>
      <c r="AX40" s="705"/>
      <c r="AY40" s="705"/>
      <c r="AZ40" s="705"/>
      <c r="BA40" s="705"/>
      <c r="BB40" s="705"/>
      <c r="BC40" s="705"/>
      <c r="BD40" s="705"/>
      <c r="BE40" s="705"/>
      <c r="BF40" s="705"/>
      <c r="BG40" s="705"/>
      <c r="BH40" s="705"/>
      <c r="BI40" s="705"/>
      <c r="BJ40" s="705"/>
      <c r="BK40" s="705"/>
      <c r="BL40" s="705"/>
      <c r="BM40" s="705"/>
      <c r="BN40" s="705"/>
      <c r="BO40" s="705"/>
    </row>
    <row r="41" spans="1:67" ht="17.25" customHeight="1">
      <c r="A41" s="713"/>
      <c r="B41" s="714"/>
      <c r="C41" s="714"/>
      <c r="D41" s="714"/>
      <c r="E41" s="714"/>
      <c r="F41" s="715"/>
      <c r="G41" s="706" t="s">
        <v>1101</v>
      </c>
      <c r="H41" s="706"/>
      <c r="I41" s="706"/>
      <c r="J41" s="706"/>
      <c r="K41" s="706"/>
      <c r="L41" s="706"/>
      <c r="M41" s="706" t="s">
        <v>1102</v>
      </c>
      <c r="N41" s="706"/>
      <c r="O41" s="706"/>
      <c r="P41" s="706"/>
      <c r="Q41" s="706"/>
      <c r="R41" s="706"/>
      <c r="S41" s="706"/>
      <c r="T41" s="706" t="s">
        <v>1103</v>
      </c>
      <c r="U41" s="706"/>
      <c r="V41" s="706"/>
      <c r="W41" s="706"/>
      <c r="X41" s="706"/>
      <c r="Y41" s="706"/>
      <c r="Z41" s="706"/>
      <c r="AA41" s="706"/>
      <c r="AB41" s="706" t="s">
        <v>1104</v>
      </c>
      <c r="AC41" s="706"/>
      <c r="AD41" s="706"/>
      <c r="AE41" s="706"/>
      <c r="AF41" s="706"/>
      <c r="AG41" s="706"/>
      <c r="AH41" s="706"/>
      <c r="AI41" s="706"/>
      <c r="AJ41" s="706" t="s">
        <v>1105</v>
      </c>
      <c r="AK41" s="706"/>
      <c r="AL41" s="706"/>
      <c r="AM41" s="706"/>
      <c r="AN41" s="706"/>
      <c r="AO41" s="706"/>
      <c r="AP41" s="706"/>
      <c r="AQ41" s="706"/>
      <c r="AR41" s="706"/>
      <c r="AS41" s="706"/>
      <c r="AT41" s="706" t="s">
        <v>1106</v>
      </c>
      <c r="AU41" s="706"/>
      <c r="AV41" s="706"/>
      <c r="AW41" s="706"/>
      <c r="AX41" s="706"/>
      <c r="AY41" s="706"/>
      <c r="AZ41" s="706"/>
      <c r="BA41" s="706"/>
      <c r="BB41" s="706"/>
      <c r="BC41" s="706"/>
      <c r="BD41" s="706"/>
      <c r="BE41" s="706" t="s">
        <v>1107</v>
      </c>
      <c r="BF41" s="706"/>
      <c r="BG41" s="706"/>
      <c r="BH41" s="706"/>
      <c r="BI41" s="706"/>
      <c r="BJ41" s="706"/>
      <c r="BK41" s="706"/>
      <c r="BL41" s="706"/>
      <c r="BM41" s="706"/>
      <c r="BN41" s="706"/>
      <c r="BO41" s="706"/>
    </row>
    <row r="42" spans="1:67" ht="17.25" customHeight="1">
      <c r="A42" s="707" t="s">
        <v>1108</v>
      </c>
      <c r="B42" s="708"/>
      <c r="C42" s="708"/>
      <c r="D42" s="708"/>
      <c r="E42" s="708"/>
      <c r="F42" s="709"/>
      <c r="G42" s="706"/>
      <c r="H42" s="706"/>
      <c r="I42" s="706"/>
      <c r="J42" s="706"/>
      <c r="K42" s="706"/>
      <c r="L42" s="706"/>
      <c r="M42" s="710"/>
      <c r="N42" s="710"/>
      <c r="O42" s="710"/>
      <c r="P42" s="710"/>
      <c r="Q42" s="710"/>
      <c r="R42" s="710"/>
      <c r="S42" s="710"/>
      <c r="T42" s="711"/>
      <c r="U42" s="711"/>
      <c r="V42" s="711"/>
      <c r="W42" s="711"/>
      <c r="X42" s="711"/>
      <c r="Y42" s="711"/>
      <c r="Z42" s="711"/>
      <c r="AA42" s="711"/>
      <c r="AB42" s="711"/>
      <c r="AC42" s="711"/>
      <c r="AD42" s="711"/>
      <c r="AE42" s="711"/>
      <c r="AF42" s="711"/>
      <c r="AG42" s="711"/>
      <c r="AH42" s="711"/>
      <c r="AI42" s="711"/>
      <c r="AJ42" s="712"/>
      <c r="AK42" s="712"/>
      <c r="AL42" s="712"/>
      <c r="AM42" s="712"/>
      <c r="AN42" s="712"/>
      <c r="AO42" s="712"/>
      <c r="AP42" s="712"/>
      <c r="AQ42" s="712"/>
      <c r="AR42" s="712"/>
      <c r="AS42" s="712"/>
      <c r="AT42" s="712"/>
      <c r="AU42" s="712"/>
      <c r="AV42" s="712"/>
      <c r="AW42" s="712"/>
      <c r="AX42" s="712"/>
      <c r="AY42" s="712"/>
      <c r="AZ42" s="712"/>
      <c r="BA42" s="712"/>
      <c r="BB42" s="712"/>
      <c r="BC42" s="712"/>
      <c r="BD42" s="712"/>
      <c r="BE42" s="712"/>
      <c r="BF42" s="712"/>
      <c r="BG42" s="712"/>
      <c r="BH42" s="712"/>
      <c r="BI42" s="712"/>
      <c r="BJ42" s="712"/>
      <c r="BK42" s="712"/>
      <c r="BL42" s="712"/>
      <c r="BM42" s="712"/>
      <c r="BN42" s="712"/>
      <c r="BO42" s="712"/>
    </row>
    <row r="43" spans="1:67" ht="17.25" customHeight="1" thickBot="1">
      <c r="A43" s="723" t="s">
        <v>1109</v>
      </c>
      <c r="B43" s="724"/>
      <c r="C43" s="724"/>
      <c r="D43" s="724"/>
      <c r="E43" s="724"/>
      <c r="F43" s="725"/>
      <c r="G43" s="726"/>
      <c r="H43" s="726"/>
      <c r="I43" s="726"/>
      <c r="J43" s="726"/>
      <c r="K43" s="726"/>
      <c r="L43" s="726"/>
      <c r="M43" s="727"/>
      <c r="N43" s="727"/>
      <c r="O43" s="727"/>
      <c r="P43" s="727"/>
      <c r="Q43" s="727"/>
      <c r="R43" s="727"/>
      <c r="S43" s="727"/>
      <c r="T43" s="728"/>
      <c r="U43" s="728"/>
      <c r="V43" s="728"/>
      <c r="W43" s="728"/>
      <c r="X43" s="728"/>
      <c r="Y43" s="728"/>
      <c r="Z43" s="728"/>
      <c r="AA43" s="728"/>
      <c r="AB43" s="728"/>
      <c r="AC43" s="728"/>
      <c r="AD43" s="728"/>
      <c r="AE43" s="728"/>
      <c r="AF43" s="728"/>
      <c r="AG43" s="728"/>
      <c r="AH43" s="728"/>
      <c r="AI43" s="728"/>
      <c r="AJ43" s="716"/>
      <c r="AK43" s="716"/>
      <c r="AL43" s="716"/>
      <c r="AM43" s="716"/>
      <c r="AN43" s="716"/>
      <c r="AO43" s="716"/>
      <c r="AP43" s="716"/>
      <c r="AQ43" s="716"/>
      <c r="AR43" s="716"/>
      <c r="AS43" s="716"/>
      <c r="AT43" s="716"/>
      <c r="AU43" s="716"/>
      <c r="AV43" s="716"/>
      <c r="AW43" s="716"/>
      <c r="AX43" s="716"/>
      <c r="AY43" s="716"/>
      <c r="AZ43" s="716"/>
      <c r="BA43" s="716"/>
      <c r="BB43" s="716"/>
      <c r="BC43" s="716"/>
      <c r="BD43" s="716"/>
      <c r="BE43" s="716"/>
      <c r="BF43" s="716"/>
      <c r="BG43" s="716"/>
      <c r="BH43" s="716"/>
      <c r="BI43" s="716"/>
      <c r="BJ43" s="716"/>
      <c r="BK43" s="716"/>
      <c r="BL43" s="716"/>
      <c r="BM43" s="716"/>
      <c r="BN43" s="716"/>
      <c r="BO43" s="716"/>
    </row>
    <row r="44" spans="1:67" ht="17.25" customHeigh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5"/>
      <c r="AB44" s="717" t="s">
        <v>1110</v>
      </c>
      <c r="AC44" s="718"/>
      <c r="AD44" s="718"/>
      <c r="AE44" s="718"/>
      <c r="AF44" s="718"/>
      <c r="AG44" s="718"/>
      <c r="AH44" s="718"/>
      <c r="AI44" s="719"/>
      <c r="AJ44" s="720"/>
      <c r="AK44" s="721"/>
      <c r="AL44" s="721"/>
      <c r="AM44" s="721"/>
      <c r="AN44" s="721"/>
      <c r="AO44" s="721"/>
      <c r="AP44" s="721"/>
      <c r="AQ44" s="721"/>
      <c r="AR44" s="721"/>
      <c r="AS44" s="722"/>
      <c r="AT44" s="720"/>
      <c r="AU44" s="721"/>
      <c r="AV44" s="721"/>
      <c r="AW44" s="721"/>
      <c r="AX44" s="721"/>
      <c r="AY44" s="721"/>
      <c r="AZ44" s="721"/>
      <c r="BA44" s="721"/>
      <c r="BB44" s="721"/>
      <c r="BC44" s="721"/>
      <c r="BD44" s="722"/>
      <c r="BE44" s="720"/>
      <c r="BF44" s="721"/>
      <c r="BG44" s="721"/>
      <c r="BH44" s="721"/>
      <c r="BI44" s="721"/>
      <c r="BJ44" s="721"/>
      <c r="BK44" s="721"/>
      <c r="BL44" s="721"/>
      <c r="BM44" s="721"/>
      <c r="BN44" s="721"/>
      <c r="BO44" s="722"/>
    </row>
    <row r="45" spans="1:67" ht="34.5" customHeight="1">
      <c r="A45" s="185" t="s">
        <v>1111</v>
      </c>
      <c r="B45" s="729" t="s">
        <v>1125</v>
      </c>
      <c r="C45" s="729"/>
      <c r="D45" s="729"/>
      <c r="E45" s="729"/>
      <c r="F45" s="729"/>
      <c r="G45" s="729"/>
      <c r="H45" s="729"/>
      <c r="I45" s="729"/>
      <c r="J45" s="729"/>
      <c r="K45" s="729"/>
      <c r="L45" s="729"/>
      <c r="M45" s="729"/>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9"/>
      <c r="BC45" s="729"/>
      <c r="BD45" s="729"/>
      <c r="BE45" s="729"/>
      <c r="BF45" s="729"/>
      <c r="BG45" s="729"/>
      <c r="BH45" s="729"/>
      <c r="BI45" s="729"/>
      <c r="BJ45" s="729"/>
      <c r="BK45" s="729"/>
      <c r="BL45" s="729"/>
      <c r="BM45" s="729"/>
      <c r="BN45" s="729"/>
      <c r="BO45" s="730"/>
    </row>
    <row r="46" spans="1:67" ht="27.75" customHeight="1">
      <c r="A46" s="731" t="s">
        <v>1112</v>
      </c>
      <c r="B46" s="751" t="s">
        <v>1126</v>
      </c>
      <c r="C46" s="752"/>
      <c r="D46" s="752"/>
      <c r="E46" s="752"/>
      <c r="F46" s="752"/>
      <c r="G46" s="752"/>
      <c r="H46" s="752"/>
      <c r="I46" s="752"/>
      <c r="J46" s="752"/>
      <c r="K46" s="752"/>
      <c r="L46" s="752"/>
      <c r="M46" s="752"/>
      <c r="N46" s="752"/>
      <c r="O46" s="752"/>
      <c r="P46" s="752"/>
      <c r="Q46" s="752"/>
      <c r="R46" s="752"/>
      <c r="S46" s="752"/>
      <c r="T46" s="752"/>
      <c r="U46" s="752"/>
      <c r="V46" s="752"/>
      <c r="W46" s="752"/>
      <c r="X46" s="752"/>
      <c r="Y46" s="752"/>
      <c r="Z46" s="752"/>
      <c r="AA46" s="752"/>
      <c r="AB46" s="752"/>
      <c r="AC46" s="752"/>
      <c r="AD46" s="752"/>
      <c r="AE46" s="752"/>
      <c r="AF46" s="752"/>
      <c r="AG46" s="752"/>
      <c r="AH46" s="752"/>
      <c r="AI46" s="752"/>
      <c r="AJ46" s="752"/>
      <c r="AK46" s="752"/>
      <c r="AL46" s="752"/>
      <c r="AM46" s="752"/>
      <c r="AN46" s="752"/>
      <c r="AO46" s="752"/>
      <c r="AP46" s="752"/>
      <c r="AQ46" s="752"/>
      <c r="AR46" s="752"/>
      <c r="AS46" s="752"/>
      <c r="AT46" s="752"/>
      <c r="AU46" s="752"/>
      <c r="AV46" s="752"/>
      <c r="AW46" s="752"/>
      <c r="AX46" s="752"/>
      <c r="AY46" s="752"/>
      <c r="AZ46" s="752"/>
      <c r="BA46" s="752"/>
      <c r="BB46" s="752"/>
      <c r="BC46" s="752"/>
      <c r="BD46" s="752"/>
      <c r="BE46" s="752"/>
      <c r="BF46" s="752"/>
      <c r="BG46" s="752"/>
      <c r="BH46" s="752"/>
      <c r="BI46" s="752"/>
      <c r="BJ46" s="752"/>
      <c r="BK46" s="752"/>
      <c r="BL46" s="752"/>
      <c r="BM46" s="752"/>
      <c r="BN46" s="752"/>
      <c r="BO46" s="753"/>
    </row>
    <row r="47" spans="1:67" ht="24.75" customHeight="1">
      <c r="A47" s="732"/>
      <c r="B47" s="754"/>
      <c r="C47" s="755"/>
      <c r="D47" s="755"/>
      <c r="E47" s="755"/>
      <c r="F47" s="755"/>
      <c r="G47" s="755"/>
      <c r="H47" s="755"/>
      <c r="I47" s="755"/>
      <c r="J47" s="755"/>
      <c r="K47" s="755"/>
      <c r="L47" s="755"/>
      <c r="M47" s="755"/>
      <c r="N47" s="755"/>
      <c r="O47" s="755"/>
      <c r="P47" s="755"/>
      <c r="Q47" s="755"/>
      <c r="R47" s="755"/>
      <c r="S47" s="755"/>
      <c r="T47" s="755"/>
      <c r="U47" s="755"/>
      <c r="V47" s="755"/>
      <c r="W47" s="755"/>
      <c r="X47" s="755"/>
      <c r="Y47" s="755"/>
      <c r="Z47" s="755"/>
      <c r="AA47" s="755"/>
      <c r="AB47" s="755"/>
      <c r="AC47" s="755"/>
      <c r="AD47" s="755"/>
      <c r="AE47" s="755"/>
      <c r="AF47" s="755"/>
      <c r="AG47" s="755"/>
      <c r="AH47" s="755"/>
      <c r="AI47" s="755"/>
      <c r="AJ47" s="755"/>
      <c r="AK47" s="755"/>
      <c r="AL47" s="755"/>
      <c r="AM47" s="755"/>
      <c r="AN47" s="755"/>
      <c r="AO47" s="755"/>
      <c r="AP47" s="755"/>
      <c r="AQ47" s="755"/>
      <c r="AR47" s="755"/>
      <c r="AS47" s="755"/>
      <c r="AT47" s="755"/>
      <c r="AU47" s="755"/>
      <c r="AV47" s="755"/>
      <c r="AW47" s="755"/>
      <c r="AX47" s="755"/>
      <c r="AY47" s="755"/>
      <c r="AZ47" s="755"/>
      <c r="BA47" s="755"/>
      <c r="BB47" s="755"/>
      <c r="BC47" s="755"/>
      <c r="BD47" s="755"/>
      <c r="BE47" s="755"/>
      <c r="BF47" s="755"/>
      <c r="BG47" s="755"/>
      <c r="BH47" s="755"/>
      <c r="BI47" s="755"/>
      <c r="BJ47" s="755"/>
      <c r="BK47" s="755"/>
      <c r="BL47" s="755"/>
      <c r="BM47" s="755"/>
      <c r="BN47" s="755"/>
      <c r="BO47" s="756"/>
    </row>
    <row r="48" spans="1:67" ht="15" customHeight="1">
      <c r="A48" s="713" t="s">
        <v>1113</v>
      </c>
      <c r="B48" s="714"/>
      <c r="C48" s="714"/>
      <c r="D48" s="714"/>
      <c r="E48" s="714"/>
      <c r="F48" s="714"/>
      <c r="G48" s="714"/>
      <c r="H48" s="714"/>
      <c r="I48" s="714"/>
      <c r="J48" s="714"/>
      <c r="K48" s="714"/>
      <c r="L48" s="714"/>
      <c r="M48" s="714"/>
      <c r="N48" s="714"/>
      <c r="O48" s="714"/>
      <c r="P48" s="714"/>
      <c r="Q48" s="714"/>
      <c r="R48" s="714"/>
      <c r="S48" s="714"/>
      <c r="T48" s="714"/>
      <c r="U48" s="714"/>
      <c r="V48" s="714"/>
      <c r="W48" s="714"/>
      <c r="X48" s="714"/>
      <c r="Y48" s="714"/>
      <c r="Z48" s="714"/>
      <c r="AA48" s="714"/>
      <c r="AB48" s="714"/>
      <c r="AC48" s="714"/>
      <c r="AD48" s="714"/>
      <c r="AE48" s="714"/>
      <c r="AF48" s="714"/>
      <c r="AG48" s="714"/>
      <c r="AH48" s="714"/>
      <c r="AI48" s="714"/>
      <c r="AJ48" s="714"/>
      <c r="AK48" s="714"/>
      <c r="AL48" s="714"/>
      <c r="AM48" s="714"/>
      <c r="AN48" s="714"/>
      <c r="AO48" s="714"/>
      <c r="AP48" s="714"/>
      <c r="AQ48" s="714"/>
      <c r="AR48" s="714"/>
      <c r="AS48" s="715"/>
      <c r="AT48" s="713" t="s">
        <v>1114</v>
      </c>
      <c r="AU48" s="714"/>
      <c r="AV48" s="714"/>
      <c r="AW48" s="714"/>
      <c r="AX48" s="714"/>
      <c r="AY48" s="714"/>
      <c r="AZ48" s="714"/>
      <c r="BA48" s="714"/>
      <c r="BB48" s="714"/>
      <c r="BC48" s="714"/>
      <c r="BD48" s="714"/>
      <c r="BE48" s="714"/>
      <c r="BF48" s="714"/>
      <c r="BG48" s="714"/>
      <c r="BH48" s="714"/>
      <c r="BI48" s="714"/>
      <c r="BJ48" s="714"/>
      <c r="BK48" s="714"/>
      <c r="BL48" s="714"/>
      <c r="BM48" s="714"/>
      <c r="BN48" s="714"/>
      <c r="BO48" s="715"/>
    </row>
    <row r="49" spans="1:67" ht="18" customHeight="1">
      <c r="A49" s="733"/>
      <c r="B49" s="734"/>
      <c r="C49" s="734"/>
      <c r="D49" s="734"/>
      <c r="E49" s="734"/>
      <c r="F49" s="734"/>
      <c r="G49" s="737" t="e">
        <f>'Instructions-DataEntry'!E14</f>
        <v>#N/A</v>
      </c>
      <c r="H49" s="737"/>
      <c r="I49" s="737"/>
      <c r="J49" s="737"/>
      <c r="K49" s="737"/>
      <c r="L49" s="737"/>
      <c r="M49" s="737"/>
      <c r="N49" s="737"/>
      <c r="O49" s="737"/>
      <c r="P49" s="737"/>
      <c r="Q49" s="737"/>
      <c r="R49" s="737"/>
      <c r="S49" s="737"/>
      <c r="T49" s="737"/>
      <c r="U49" s="737"/>
      <c r="V49" s="737"/>
      <c r="W49" s="737"/>
      <c r="X49" s="737"/>
      <c r="Y49" s="737"/>
      <c r="Z49" s="737"/>
      <c r="AA49" s="737"/>
      <c r="AB49" s="737"/>
      <c r="AC49" s="737"/>
      <c r="AD49" s="737"/>
      <c r="AE49" s="737"/>
      <c r="AF49" s="737"/>
      <c r="AG49" s="737"/>
      <c r="AH49" s="737"/>
      <c r="AI49" s="737"/>
      <c r="AJ49" s="737"/>
      <c r="AK49" s="737"/>
      <c r="AL49" s="737"/>
      <c r="AM49" s="737"/>
      <c r="AN49" s="737"/>
      <c r="AO49" s="737"/>
      <c r="AP49" s="737"/>
      <c r="AQ49" s="737"/>
      <c r="AR49" s="737"/>
      <c r="AS49" s="738"/>
      <c r="AT49" s="739" t="e">
        <f>'Instructions-DataEntry'!E16</f>
        <v>#N/A</v>
      </c>
      <c r="AU49" s="740"/>
      <c r="AV49" s="740"/>
      <c r="AW49" s="740"/>
      <c r="AX49" s="740"/>
      <c r="AY49" s="740"/>
      <c r="AZ49" s="740"/>
      <c r="BA49" s="740"/>
      <c r="BB49" s="740"/>
      <c r="BC49" s="740"/>
      <c r="BD49" s="740"/>
      <c r="BE49" s="740"/>
      <c r="BF49" s="740"/>
      <c r="BG49" s="740"/>
      <c r="BH49" s="740"/>
      <c r="BI49" s="740"/>
      <c r="BJ49" s="740"/>
      <c r="BK49" s="740"/>
      <c r="BL49" s="740"/>
      <c r="BM49" s="740"/>
      <c r="BN49" s="740"/>
      <c r="BO49" s="741"/>
    </row>
    <row r="50" spans="1:67" ht="18" customHeight="1">
      <c r="A50" s="733"/>
      <c r="B50" s="734"/>
      <c r="C50" s="734"/>
      <c r="D50" s="734"/>
      <c r="E50" s="734"/>
      <c r="F50" s="734"/>
      <c r="G50" s="737" t="e">
        <f>'Instructions-DataEntry'!E15</f>
        <v>#N/A</v>
      </c>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c r="AH50" s="737"/>
      <c r="AI50" s="737"/>
      <c r="AJ50" s="737"/>
      <c r="AK50" s="737"/>
      <c r="AL50" s="737"/>
      <c r="AM50" s="737"/>
      <c r="AN50" s="737"/>
      <c r="AO50" s="737"/>
      <c r="AP50" s="737"/>
      <c r="AQ50" s="737"/>
      <c r="AR50" s="737"/>
      <c r="AS50" s="738"/>
      <c r="AT50" s="713" t="s">
        <v>1115</v>
      </c>
      <c r="AU50" s="714"/>
      <c r="AV50" s="714"/>
      <c r="AW50" s="714"/>
      <c r="AX50" s="714"/>
      <c r="AY50" s="714"/>
      <c r="AZ50" s="714"/>
      <c r="BA50" s="714"/>
      <c r="BB50" s="714"/>
      <c r="BC50" s="714"/>
      <c r="BD50" s="714"/>
      <c r="BE50" s="714"/>
      <c r="BF50" s="714"/>
      <c r="BG50" s="714"/>
      <c r="BH50" s="714"/>
      <c r="BI50" s="714"/>
      <c r="BJ50" s="714"/>
      <c r="BK50" s="714"/>
      <c r="BL50" s="714"/>
      <c r="BM50" s="714"/>
      <c r="BN50" s="714"/>
      <c r="BO50" s="715"/>
    </row>
    <row r="51" spans="1:67" ht="18" customHeight="1">
      <c r="A51" s="735"/>
      <c r="B51" s="736"/>
      <c r="C51" s="736"/>
      <c r="D51" s="736"/>
      <c r="E51" s="736"/>
      <c r="F51" s="736"/>
      <c r="G51" s="764"/>
      <c r="H51" s="764"/>
      <c r="I51" s="764"/>
      <c r="J51" s="764"/>
      <c r="K51" s="764"/>
      <c r="L51" s="764"/>
      <c r="M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5"/>
      <c r="AT51" s="766"/>
      <c r="AU51" s="767"/>
      <c r="AV51" s="767"/>
      <c r="AW51" s="767"/>
      <c r="AX51" s="767"/>
      <c r="AY51" s="767"/>
      <c r="AZ51" s="767"/>
      <c r="BA51" s="767"/>
      <c r="BB51" s="767"/>
      <c r="BC51" s="767"/>
      <c r="BD51" s="767"/>
      <c r="BE51" s="767"/>
      <c r="BF51" s="767"/>
      <c r="BG51" s="767"/>
      <c r="BH51" s="767"/>
      <c r="BI51" s="767"/>
      <c r="BJ51" s="767"/>
      <c r="BK51" s="767"/>
      <c r="BL51" s="767"/>
      <c r="BM51" s="767"/>
      <c r="BN51" s="767"/>
      <c r="BO51" s="768"/>
    </row>
    <row r="52" spans="1:67" ht="17.25" customHeight="1">
      <c r="A52" s="713" t="s">
        <v>1116</v>
      </c>
      <c r="B52" s="714"/>
      <c r="C52" s="714"/>
      <c r="D52" s="714"/>
      <c r="E52" s="714"/>
      <c r="F52" s="714"/>
      <c r="G52" s="714"/>
      <c r="H52" s="714"/>
      <c r="I52" s="714"/>
      <c r="J52" s="714"/>
      <c r="K52" s="714"/>
      <c r="L52" s="714"/>
      <c r="M52" s="714"/>
      <c r="N52" s="714"/>
      <c r="O52" s="714"/>
      <c r="P52" s="714"/>
      <c r="Q52" s="714"/>
      <c r="R52" s="714"/>
      <c r="S52" s="714"/>
      <c r="T52" s="714"/>
      <c r="U52" s="714"/>
      <c r="V52" s="714"/>
      <c r="W52" s="714"/>
      <c r="X52" s="714"/>
      <c r="Y52" s="714"/>
      <c r="Z52" s="714"/>
      <c r="AA52" s="714"/>
      <c r="AB52" s="714"/>
      <c r="AC52" s="714"/>
      <c r="AD52" s="714"/>
      <c r="AE52" s="714"/>
      <c r="AF52" s="714"/>
      <c r="AG52" s="714"/>
      <c r="AH52" s="714"/>
      <c r="AI52" s="714"/>
      <c r="AJ52" s="714"/>
      <c r="AK52" s="714"/>
      <c r="AL52" s="714"/>
      <c r="AM52" s="714"/>
      <c r="AN52" s="714"/>
      <c r="AO52" s="714"/>
      <c r="AP52" s="714"/>
      <c r="AQ52" s="714"/>
      <c r="AR52" s="714"/>
      <c r="AS52" s="715"/>
      <c r="AT52" s="713" t="s">
        <v>1117</v>
      </c>
      <c r="AU52" s="714"/>
      <c r="AV52" s="714"/>
      <c r="AW52" s="714"/>
      <c r="AX52" s="714"/>
      <c r="AY52" s="714"/>
      <c r="AZ52" s="714"/>
      <c r="BA52" s="714"/>
      <c r="BB52" s="714"/>
      <c r="BC52" s="714"/>
      <c r="BD52" s="714"/>
      <c r="BE52" s="714"/>
      <c r="BF52" s="714"/>
      <c r="BG52" s="714"/>
      <c r="BH52" s="714"/>
      <c r="BI52" s="714"/>
      <c r="BJ52" s="714"/>
      <c r="BK52" s="714"/>
      <c r="BL52" s="714"/>
      <c r="BM52" s="714"/>
      <c r="BN52" s="714"/>
      <c r="BO52" s="715"/>
    </row>
    <row r="53" spans="1:67" ht="24.75" customHeight="1">
      <c r="A53" s="769"/>
      <c r="B53" s="770"/>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0"/>
      <c r="AC53" s="770"/>
      <c r="AD53" s="770"/>
      <c r="AE53" s="770"/>
      <c r="AF53" s="770"/>
      <c r="AG53" s="770"/>
      <c r="AH53" s="770"/>
      <c r="AI53" s="770"/>
      <c r="AJ53" s="770"/>
      <c r="AK53" s="770"/>
      <c r="AL53" s="770"/>
      <c r="AM53" s="770"/>
      <c r="AN53" s="770"/>
      <c r="AO53" s="770"/>
      <c r="AP53" s="770"/>
      <c r="AQ53" s="770"/>
      <c r="AR53" s="770"/>
      <c r="AS53" s="771"/>
      <c r="AT53" s="775">
        <f>ErrorChkQ2!I6</f>
        <v>0</v>
      </c>
      <c r="AU53" s="776"/>
      <c r="AV53" s="776"/>
      <c r="AW53" s="776"/>
      <c r="AX53" s="776"/>
      <c r="AY53" s="776"/>
      <c r="AZ53" s="776"/>
      <c r="BA53" s="776"/>
      <c r="BB53" s="776"/>
      <c r="BC53" s="776"/>
      <c r="BD53" s="776"/>
      <c r="BE53" s="776"/>
      <c r="BF53" s="776"/>
      <c r="BG53" s="776"/>
      <c r="BH53" s="776"/>
      <c r="BI53" s="776"/>
      <c r="BJ53" s="776"/>
      <c r="BK53" s="776"/>
      <c r="BL53" s="776"/>
      <c r="BM53" s="776"/>
      <c r="BN53" s="776"/>
      <c r="BO53" s="777"/>
    </row>
    <row r="54" spans="1:67" ht="12" customHeight="1">
      <c r="A54" s="662"/>
      <c r="B54" s="662"/>
      <c r="C54" s="662"/>
      <c r="D54" s="662"/>
      <c r="E54" s="662"/>
      <c r="F54" s="662"/>
      <c r="G54" s="662"/>
      <c r="H54" s="662"/>
      <c r="I54" s="662"/>
      <c r="J54" s="662"/>
      <c r="K54" s="662"/>
      <c r="L54" s="662"/>
      <c r="M54" s="662"/>
      <c r="N54" s="662"/>
      <c r="O54" s="662"/>
      <c r="P54" s="662"/>
      <c r="Q54" s="662"/>
      <c r="R54" s="662"/>
      <c r="S54" s="662"/>
      <c r="T54" s="662"/>
      <c r="U54" s="662"/>
      <c r="V54" s="662"/>
      <c r="W54" s="662"/>
      <c r="X54" s="662"/>
      <c r="Y54" s="662"/>
      <c r="Z54" s="662"/>
      <c r="AA54" s="662"/>
      <c r="AB54" s="662"/>
      <c r="AC54" s="662"/>
      <c r="AD54" s="662"/>
      <c r="AE54" s="662"/>
      <c r="AF54" s="662"/>
      <c r="AG54" s="662"/>
      <c r="AH54" s="662"/>
      <c r="AI54" s="662"/>
      <c r="AJ54" s="662"/>
      <c r="AK54" s="662"/>
      <c r="AL54" s="662"/>
      <c r="AM54" s="662"/>
      <c r="AN54" s="662"/>
      <c r="AO54" s="662"/>
      <c r="AP54" s="662"/>
      <c r="AQ54" s="662"/>
      <c r="AR54" s="662"/>
      <c r="AS54" s="662"/>
      <c r="AT54" s="757" t="s">
        <v>1118</v>
      </c>
      <c r="AU54" s="758"/>
      <c r="AV54" s="758"/>
      <c r="AW54" s="758"/>
      <c r="AX54" s="758"/>
      <c r="AY54" s="758"/>
      <c r="AZ54" s="758"/>
      <c r="BA54" s="758"/>
      <c r="BB54" s="759" t="e">
        <f>Introduction!G203</f>
        <v>#N/A</v>
      </c>
      <c r="BC54" s="759"/>
      <c r="BD54" s="759"/>
      <c r="BE54" s="759"/>
      <c r="BF54" s="759"/>
      <c r="BG54" s="759"/>
      <c r="BH54" s="759"/>
      <c r="BI54" s="759"/>
      <c r="BJ54" s="759"/>
      <c r="BK54" s="759"/>
      <c r="BL54" s="759"/>
      <c r="BM54" s="759"/>
      <c r="BN54" s="759"/>
      <c r="BO54" s="760"/>
    </row>
    <row r="55" spans="1:67" ht="12" customHeight="1">
      <c r="A55" s="662"/>
      <c r="B55" s="662"/>
      <c r="C55" s="662"/>
      <c r="D55" s="662"/>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662"/>
      <c r="AI55" s="662"/>
      <c r="AJ55" s="662"/>
      <c r="AK55" s="662"/>
      <c r="AL55" s="662"/>
      <c r="AM55" s="662"/>
      <c r="AN55" s="662"/>
      <c r="AO55" s="662"/>
      <c r="AP55" s="662"/>
      <c r="AQ55" s="662"/>
      <c r="AR55" s="662"/>
      <c r="AS55" s="662"/>
      <c r="AT55" s="176"/>
      <c r="AU55" s="177"/>
      <c r="AV55" s="177"/>
      <c r="AW55" s="177"/>
      <c r="AX55" s="177"/>
      <c r="AY55" s="177"/>
      <c r="AZ55" s="177"/>
      <c r="BA55" s="177"/>
      <c r="BB55" s="761"/>
      <c r="BC55" s="761"/>
      <c r="BD55" s="761"/>
      <c r="BE55" s="761"/>
      <c r="BF55" s="761"/>
      <c r="BG55" s="761"/>
      <c r="BH55" s="761"/>
      <c r="BI55" s="761"/>
      <c r="BJ55" s="761"/>
      <c r="BK55" s="761"/>
      <c r="BL55" s="761"/>
      <c r="BM55" s="761"/>
      <c r="BN55" s="761"/>
      <c r="BO55" s="762"/>
    </row>
    <row r="56" spans="1:67" ht="11.25" customHeight="1">
      <c r="A56" s="662"/>
      <c r="B56" s="662"/>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2"/>
      <c r="AS56" s="662"/>
      <c r="AT56" s="662"/>
      <c r="AU56" s="662"/>
      <c r="AV56" s="662"/>
      <c r="AW56" s="763" t="s">
        <v>1119</v>
      </c>
      <c r="AX56" s="763"/>
      <c r="AY56" s="763"/>
      <c r="AZ56" s="763"/>
      <c r="BA56" s="763"/>
      <c r="BB56" s="763"/>
      <c r="BC56" s="763"/>
      <c r="BD56" s="763"/>
      <c r="BE56" s="763"/>
      <c r="BF56" s="763"/>
      <c r="BG56" s="763"/>
      <c r="BH56" s="763"/>
      <c r="BI56" s="763"/>
      <c r="BJ56" s="763"/>
      <c r="BK56" s="763"/>
      <c r="BL56" s="763"/>
      <c r="BM56" s="763"/>
      <c r="BN56" s="763"/>
      <c r="BO56" s="763"/>
    </row>
    <row r="57" spans="1:67" ht="11.25" customHeight="1">
      <c r="A57" s="662"/>
      <c r="B57" s="662"/>
      <c r="C57" s="662"/>
      <c r="D57" s="662"/>
      <c r="E57" s="662"/>
      <c r="F57" s="662"/>
      <c r="G57" s="662"/>
      <c r="H57" s="662"/>
      <c r="I57" s="662"/>
      <c r="J57" s="662"/>
      <c r="K57" s="662"/>
      <c r="L57" s="662"/>
      <c r="M57" s="662"/>
      <c r="N57" s="662"/>
      <c r="O57" s="662"/>
      <c r="P57" s="662"/>
      <c r="Q57" s="662"/>
      <c r="R57" s="662"/>
      <c r="S57" s="662"/>
      <c r="T57" s="662"/>
      <c r="U57" s="662"/>
      <c r="V57" s="662"/>
      <c r="W57" s="662"/>
      <c r="X57" s="662"/>
      <c r="Y57" s="662"/>
      <c r="Z57" s="662"/>
      <c r="AA57" s="662"/>
      <c r="AB57" s="662"/>
      <c r="AC57" s="662"/>
      <c r="AD57" s="662"/>
      <c r="AE57" s="662"/>
      <c r="AF57" s="662"/>
      <c r="AG57" s="662"/>
      <c r="AH57" s="662"/>
      <c r="AI57" s="662"/>
      <c r="AJ57" s="662"/>
      <c r="AK57" s="662"/>
      <c r="AL57" s="662"/>
      <c r="AM57" s="662"/>
      <c r="AN57" s="662"/>
      <c r="AO57" s="662"/>
      <c r="AP57" s="662"/>
      <c r="AQ57" s="662"/>
      <c r="AR57" s="662"/>
      <c r="AS57" s="662"/>
      <c r="AT57" s="662"/>
      <c r="AU57" s="662"/>
      <c r="AV57" s="662"/>
      <c r="AW57" s="763" t="s">
        <v>1123</v>
      </c>
      <c r="AX57" s="763"/>
      <c r="AY57" s="763"/>
      <c r="AZ57" s="763"/>
      <c r="BA57" s="763"/>
      <c r="BB57" s="763"/>
      <c r="BC57" s="763"/>
      <c r="BD57" s="763"/>
      <c r="BE57" s="763"/>
      <c r="BF57" s="763"/>
      <c r="BG57" s="763"/>
      <c r="BH57" s="763"/>
      <c r="BI57" s="763"/>
      <c r="BJ57" s="763"/>
      <c r="BK57" s="763"/>
      <c r="BL57" s="763"/>
      <c r="BM57" s="763"/>
      <c r="BN57" s="763"/>
      <c r="BO57" s="763"/>
    </row>
    <row r="58" spans="1:67" ht="11.25" customHeight="1" thickBot="1">
      <c r="A58" s="662"/>
      <c r="B58" s="662"/>
      <c r="C58" s="662"/>
      <c r="D58" s="662"/>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662"/>
      <c r="AI58" s="662"/>
      <c r="AJ58" s="662"/>
      <c r="AK58" s="662"/>
      <c r="AL58" s="662"/>
      <c r="AM58" s="662"/>
      <c r="AN58" s="662"/>
      <c r="AO58" s="662"/>
      <c r="AP58" s="662"/>
      <c r="AQ58" s="662"/>
      <c r="AR58" s="662"/>
      <c r="AS58" s="662"/>
      <c r="AT58" s="662"/>
      <c r="AU58" s="662"/>
      <c r="AV58" s="662"/>
      <c r="AW58" s="763" t="s">
        <v>1127</v>
      </c>
      <c r="AX58" s="763"/>
      <c r="AY58" s="763"/>
      <c r="AZ58" s="763"/>
      <c r="BA58" s="763"/>
      <c r="BB58" s="763"/>
      <c r="BC58" s="763"/>
      <c r="BD58" s="763"/>
      <c r="BE58" s="763"/>
      <c r="BF58" s="763"/>
      <c r="BG58" s="763"/>
      <c r="BH58" s="763"/>
      <c r="BI58" s="763"/>
      <c r="BJ58" s="763"/>
      <c r="BK58" s="763"/>
      <c r="BL58" s="763"/>
      <c r="BM58" s="763"/>
      <c r="BN58" s="763"/>
      <c r="BO58" s="763"/>
    </row>
    <row r="59" spans="1:67" ht="18" customHeight="1">
      <c r="A59" s="742" t="s">
        <v>1120</v>
      </c>
      <c r="B59" s="743"/>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3"/>
      <c r="AZ59" s="743"/>
      <c r="BA59" s="743"/>
      <c r="BB59" s="743"/>
      <c r="BC59" s="743"/>
      <c r="BD59" s="743"/>
      <c r="BE59" s="743"/>
      <c r="BF59" s="743"/>
      <c r="BG59" s="743"/>
      <c r="BH59" s="743"/>
      <c r="BI59" s="743"/>
      <c r="BJ59" s="743"/>
      <c r="BK59" s="743"/>
      <c r="BL59" s="743"/>
      <c r="BM59" s="743"/>
      <c r="BN59" s="743"/>
      <c r="BO59" s="744"/>
    </row>
    <row r="60" spans="1:67" ht="15" customHeight="1">
      <c r="A60" s="745" t="s">
        <v>1128</v>
      </c>
      <c r="B60" s="746"/>
      <c r="C60" s="746"/>
      <c r="D60" s="746"/>
      <c r="E60" s="746"/>
      <c r="F60" s="746"/>
      <c r="G60" s="746"/>
      <c r="H60" s="746"/>
      <c r="I60" s="746"/>
      <c r="J60" s="746"/>
      <c r="K60" s="746"/>
      <c r="L60" s="746"/>
      <c r="M60" s="746"/>
      <c r="N60" s="746"/>
      <c r="O60" s="746"/>
      <c r="P60" s="746"/>
      <c r="Q60" s="746"/>
      <c r="R60" s="746"/>
      <c r="S60" s="746"/>
      <c r="T60" s="746"/>
      <c r="U60" s="746"/>
      <c r="V60" s="746"/>
      <c r="W60" s="746"/>
      <c r="X60" s="746"/>
      <c r="Y60" s="746"/>
      <c r="Z60" s="746"/>
      <c r="AA60" s="746"/>
      <c r="AB60" s="746"/>
      <c r="AC60" s="746"/>
      <c r="AD60" s="746"/>
      <c r="AE60" s="746"/>
      <c r="AF60" s="746"/>
      <c r="AG60" s="746"/>
      <c r="AH60" s="746"/>
      <c r="AI60" s="746"/>
      <c r="AJ60" s="746"/>
      <c r="AK60" s="746"/>
      <c r="AL60" s="746"/>
      <c r="AM60" s="746"/>
      <c r="AN60" s="746"/>
      <c r="AO60" s="746"/>
      <c r="AP60" s="746"/>
      <c r="AQ60" s="746"/>
      <c r="AR60" s="746"/>
      <c r="AS60" s="746"/>
      <c r="AT60" s="746"/>
      <c r="AU60" s="746"/>
      <c r="AV60" s="746"/>
      <c r="AW60" s="746"/>
      <c r="AX60" s="746"/>
      <c r="AY60" s="746"/>
      <c r="AZ60" s="746"/>
      <c r="BA60" s="746"/>
      <c r="BB60" s="746"/>
      <c r="BC60" s="746"/>
      <c r="BD60" s="746"/>
      <c r="BE60" s="746"/>
      <c r="BF60" s="746"/>
      <c r="BG60" s="746"/>
      <c r="BH60" s="746"/>
      <c r="BI60" s="746"/>
      <c r="BJ60" s="746"/>
      <c r="BK60" s="746"/>
      <c r="BL60" s="746"/>
      <c r="BM60" s="746"/>
      <c r="BN60" s="746"/>
      <c r="BO60" s="747"/>
    </row>
    <row r="61" spans="1:67" ht="15" customHeight="1">
      <c r="A61" s="745"/>
      <c r="B61" s="746"/>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6"/>
      <c r="AZ61" s="746"/>
      <c r="BA61" s="746"/>
      <c r="BB61" s="746"/>
      <c r="BC61" s="746"/>
      <c r="BD61" s="746"/>
      <c r="BE61" s="746"/>
      <c r="BF61" s="746"/>
      <c r="BG61" s="746"/>
      <c r="BH61" s="746"/>
      <c r="BI61" s="746"/>
      <c r="BJ61" s="746"/>
      <c r="BK61" s="746"/>
      <c r="BL61" s="746"/>
      <c r="BM61" s="746"/>
      <c r="BN61" s="746"/>
      <c r="BO61" s="747"/>
    </row>
    <row r="62" spans="1:67" ht="15" customHeight="1">
      <c r="A62" s="745"/>
      <c r="B62" s="746"/>
      <c r="C62" s="746"/>
      <c r="D62" s="746"/>
      <c r="E62" s="746"/>
      <c r="F62" s="746"/>
      <c r="G62" s="746"/>
      <c r="H62" s="746"/>
      <c r="I62" s="746"/>
      <c r="J62" s="746"/>
      <c r="K62" s="746"/>
      <c r="L62" s="746"/>
      <c r="M62" s="746"/>
      <c r="N62" s="746"/>
      <c r="O62" s="746"/>
      <c r="P62" s="746"/>
      <c r="Q62" s="746"/>
      <c r="R62" s="746"/>
      <c r="S62" s="746"/>
      <c r="T62" s="746"/>
      <c r="U62" s="746"/>
      <c r="V62" s="746"/>
      <c r="W62" s="746"/>
      <c r="X62" s="746"/>
      <c r="Y62" s="746"/>
      <c r="Z62" s="746"/>
      <c r="AA62" s="746"/>
      <c r="AB62" s="746"/>
      <c r="AC62" s="746"/>
      <c r="AD62" s="746"/>
      <c r="AE62" s="746"/>
      <c r="AF62" s="746"/>
      <c r="AG62" s="746"/>
      <c r="AH62" s="746"/>
      <c r="AI62" s="746"/>
      <c r="AJ62" s="746"/>
      <c r="AK62" s="746"/>
      <c r="AL62" s="746"/>
      <c r="AM62" s="746"/>
      <c r="AN62" s="746"/>
      <c r="AO62" s="746"/>
      <c r="AP62" s="746"/>
      <c r="AQ62" s="746"/>
      <c r="AR62" s="746"/>
      <c r="AS62" s="746"/>
      <c r="AT62" s="746"/>
      <c r="AU62" s="746"/>
      <c r="AV62" s="746"/>
      <c r="AW62" s="746"/>
      <c r="AX62" s="746"/>
      <c r="AY62" s="746"/>
      <c r="AZ62" s="746"/>
      <c r="BA62" s="746"/>
      <c r="BB62" s="746"/>
      <c r="BC62" s="746"/>
      <c r="BD62" s="746"/>
      <c r="BE62" s="746"/>
      <c r="BF62" s="746"/>
      <c r="BG62" s="746"/>
      <c r="BH62" s="746"/>
      <c r="BI62" s="746"/>
      <c r="BJ62" s="746"/>
      <c r="BK62" s="746"/>
      <c r="BL62" s="746"/>
      <c r="BM62" s="746"/>
      <c r="BN62" s="746"/>
      <c r="BO62" s="747"/>
    </row>
    <row r="63" spans="1:67" ht="15" customHeight="1" thickBot="1">
      <c r="A63" s="748"/>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c r="AS63" s="749"/>
      <c r="AT63" s="749"/>
      <c r="AU63" s="749"/>
      <c r="AV63" s="749"/>
      <c r="AW63" s="749"/>
      <c r="AX63" s="749"/>
      <c r="AY63" s="749"/>
      <c r="AZ63" s="749"/>
      <c r="BA63" s="749"/>
      <c r="BB63" s="749"/>
      <c r="BC63" s="749"/>
      <c r="BD63" s="749"/>
      <c r="BE63" s="749"/>
      <c r="BF63" s="749"/>
      <c r="BG63" s="749"/>
      <c r="BH63" s="749"/>
      <c r="BI63" s="749"/>
      <c r="BJ63" s="749"/>
      <c r="BK63" s="749"/>
      <c r="BL63" s="749"/>
      <c r="BM63" s="749"/>
      <c r="BN63" s="749"/>
      <c r="BO63" s="750"/>
    </row>
  </sheetData>
  <sheetProtection sheet="1" objects="1" scenarios="1"/>
  <mergeCells count="116">
    <mergeCell ref="A1:T1"/>
    <mergeCell ref="U1:AU1"/>
    <mergeCell ref="AV1:BO1"/>
    <mergeCell ref="A2:T2"/>
    <mergeCell ref="U2:AU2"/>
    <mergeCell ref="AV2:BO2"/>
    <mergeCell ref="B12:L14"/>
    <mergeCell ref="M12:X14"/>
    <mergeCell ref="Y13:AU15"/>
    <mergeCell ref="BF14:BH15"/>
    <mergeCell ref="BK14:BO15"/>
    <mergeCell ref="A18:X18"/>
    <mergeCell ref="Y18:AR18"/>
    <mergeCell ref="AS18:BO18"/>
    <mergeCell ref="BG3:BI3"/>
    <mergeCell ref="BM3:BN3"/>
    <mergeCell ref="BL4:BO5"/>
    <mergeCell ref="C5:V6"/>
    <mergeCell ref="Y5:BG6"/>
    <mergeCell ref="B7:AB7"/>
    <mergeCell ref="BA7:BO10"/>
    <mergeCell ref="C8:AZ8"/>
    <mergeCell ref="C9:AZ9"/>
    <mergeCell ref="C10:AZ10"/>
    <mergeCell ref="C19:AW19"/>
    <mergeCell ref="AX19:BO19"/>
    <mergeCell ref="A20:BO20"/>
    <mergeCell ref="BQ20:BR24"/>
    <mergeCell ref="A21:BO21"/>
    <mergeCell ref="A22:AW22"/>
    <mergeCell ref="AX22:BO22"/>
    <mergeCell ref="A23:AW23"/>
    <mergeCell ref="AX23:BO23"/>
    <mergeCell ref="A24:AW24"/>
    <mergeCell ref="A29:AW29"/>
    <mergeCell ref="AX29:BO29"/>
    <mergeCell ref="A30:AW30"/>
    <mergeCell ref="AX30:BO30"/>
    <mergeCell ref="A31:AW31"/>
    <mergeCell ref="AX31:BO31"/>
    <mergeCell ref="AX24:BO24"/>
    <mergeCell ref="A25:BO25"/>
    <mergeCell ref="A26:BO26"/>
    <mergeCell ref="A27:AW27"/>
    <mergeCell ref="AX27:BO27"/>
    <mergeCell ref="A28:AW28"/>
    <mergeCell ref="AX28:BO28"/>
    <mergeCell ref="A36:BO36"/>
    <mergeCell ref="A37:AW37"/>
    <mergeCell ref="AX37:BO37"/>
    <mergeCell ref="A38:AW38"/>
    <mergeCell ref="AX38:BO38"/>
    <mergeCell ref="A39:AW39"/>
    <mergeCell ref="AX39:BO39"/>
    <mergeCell ref="A32:BO32"/>
    <mergeCell ref="A33:AW33"/>
    <mergeCell ref="AX33:BO33"/>
    <mergeCell ref="A34:AW34"/>
    <mergeCell ref="AX34:BO34"/>
    <mergeCell ref="A35:AW35"/>
    <mergeCell ref="AX35:BO35"/>
    <mergeCell ref="A40:AW40"/>
    <mergeCell ref="AX40:BO40"/>
    <mergeCell ref="A41:F41"/>
    <mergeCell ref="G41:L41"/>
    <mergeCell ref="M41:S41"/>
    <mergeCell ref="T41:AA41"/>
    <mergeCell ref="AB41:AI41"/>
    <mergeCell ref="AJ41:AS41"/>
    <mergeCell ref="AT41:BD41"/>
    <mergeCell ref="BE41:BO41"/>
    <mergeCell ref="AB44:AI44"/>
    <mergeCell ref="AJ44:AS44"/>
    <mergeCell ref="AT44:BD44"/>
    <mergeCell ref="BE44:BO44"/>
    <mergeCell ref="B45:BO45"/>
    <mergeCell ref="A46:A47"/>
    <mergeCell ref="B46:BO47"/>
    <mergeCell ref="AT42:BD42"/>
    <mergeCell ref="BE42:BO42"/>
    <mergeCell ref="A43:F43"/>
    <mergeCell ref="G43:L43"/>
    <mergeCell ref="M43:S43"/>
    <mergeCell ref="T43:AA43"/>
    <mergeCell ref="AB43:AI43"/>
    <mergeCell ref="AJ43:AS43"/>
    <mergeCell ref="AT43:BD43"/>
    <mergeCell ref="BE43:BO43"/>
    <mergeCell ref="A42:F42"/>
    <mergeCell ref="G42:L42"/>
    <mergeCell ref="M42:S42"/>
    <mergeCell ref="T42:AA42"/>
    <mergeCell ref="AB42:AI42"/>
    <mergeCell ref="AJ42:AS42"/>
    <mergeCell ref="A48:AS48"/>
    <mergeCell ref="AT48:BO48"/>
    <mergeCell ref="A49:F51"/>
    <mergeCell ref="G49:AS49"/>
    <mergeCell ref="AT49:BO49"/>
    <mergeCell ref="G50:AS50"/>
    <mergeCell ref="AT50:BO50"/>
    <mergeCell ref="G51:AS51"/>
    <mergeCell ref="AT51:BO51"/>
    <mergeCell ref="AW58:BO58"/>
    <mergeCell ref="A59:BO59"/>
    <mergeCell ref="A60:BO63"/>
    <mergeCell ref="A52:AS52"/>
    <mergeCell ref="AT52:BO52"/>
    <mergeCell ref="A53:AS53"/>
    <mergeCell ref="AT53:BO53"/>
    <mergeCell ref="A54:AS58"/>
    <mergeCell ref="AT54:BA54"/>
    <mergeCell ref="BB54:BO55"/>
    <mergeCell ref="AT56:AV58"/>
    <mergeCell ref="AW56:BO56"/>
    <mergeCell ref="AW57:BO57"/>
  </mergeCells>
  <hyperlinks>
    <hyperlink ref="AT53:BO53" location="ErrorChkQ2!I6" display="ErrorChkQ2!I6" xr:uid="{00000000-0004-0000-0F00-000000000000}"/>
  </hyperlinks>
  <pageMargins left="0.3" right="0.3" top="0.6"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expression" priority="6" id="{AC30CD3C-3E83-483F-9D4D-BF8DCADC7D8A}">
            <xm:f>Introduction!$J$20="ON"</xm:f>
            <x14:dxf>
              <numFmt numFmtId="10" formatCode="&quot;$&quot;#,##0_);[Red]\(&quot;$&quot;#,##0\)"/>
            </x14:dxf>
          </x14:cfRule>
          <xm:sqref>AX22:BO24</xm:sqref>
        </x14:conditionalFormatting>
        <x14:conditionalFormatting xmlns:xm="http://schemas.microsoft.com/office/excel/2006/main">
          <x14:cfRule type="expression" priority="5" id="{B94B3CE8-FFE4-4091-AC62-4406A18F8E39}">
            <xm:f>Introduction!$J$20="ON"</xm:f>
            <x14:dxf>
              <numFmt numFmtId="10" formatCode="&quot;$&quot;#,##0_);[Red]\(&quot;$&quot;#,##0\)"/>
            </x14:dxf>
          </x14:cfRule>
          <xm:sqref>AX27:BO31</xm:sqref>
        </x14:conditionalFormatting>
        <x14:conditionalFormatting xmlns:xm="http://schemas.microsoft.com/office/excel/2006/main">
          <x14:cfRule type="expression" priority="4" id="{A875C0B5-FCCE-4F83-9E91-77AB99A75FAB}">
            <xm:f>Introduction!$J$20="ON"</xm:f>
            <x14:dxf>
              <numFmt numFmtId="10" formatCode="&quot;$&quot;#,##0_);[Red]\(&quot;$&quot;#,##0\)"/>
            </x14:dxf>
          </x14:cfRule>
          <xm:sqref>AX33:BO33 AX35:BO35</xm:sqref>
        </x14:conditionalFormatting>
        <x14:conditionalFormatting xmlns:xm="http://schemas.microsoft.com/office/excel/2006/main">
          <x14:cfRule type="expression" priority="3" id="{EDEC2F24-6D33-4577-91F4-5797C1D1D7CD}">
            <xm:f>Introduction!$J$20="ON"</xm:f>
            <x14:dxf>
              <numFmt numFmtId="10" formatCode="&quot;$&quot;#,##0_);[Red]\(&quot;$&quot;#,##0\)"/>
            </x14:dxf>
          </x14:cfRule>
          <xm:sqref>AX37:BO40</xm:sqref>
        </x14:conditionalFormatting>
        <x14:conditionalFormatting xmlns:xm="http://schemas.microsoft.com/office/excel/2006/main">
          <x14:cfRule type="expression" priority="2" id="{D2D4FF33-C142-487D-A281-9D7CEA752878}">
            <xm:f>Introduction!$J$20="ON"</xm:f>
            <x14:dxf>
              <numFmt numFmtId="10" formatCode="&quot;$&quot;#,##0_);[Red]\(&quot;$&quot;#,##0\)"/>
            </x14:dxf>
          </x14:cfRule>
          <xm:sqref>AJ42:BO44</xm:sqref>
        </x14:conditionalFormatting>
        <x14:conditionalFormatting xmlns:xm="http://schemas.microsoft.com/office/excel/2006/main">
          <x14:cfRule type="expression" priority="1" id="{ACB5830F-A2B9-4DA1-B6E8-E5B929E96C94}">
            <xm:f>Introduction!$J$20="ON"</xm:f>
            <x14:dxf>
              <numFmt numFmtId="10" formatCode="&quot;$&quot;#,##0_);[Red]\(&quot;$&quot;#,##0\)"/>
            </x14:dxf>
          </x14:cfRule>
          <xm:sqref>AX34:BO34</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
    <pageSetUpPr fitToPage="1"/>
  </sheetPr>
  <dimension ref="A1:BR63"/>
  <sheetViews>
    <sheetView showGridLines="0" showRowColHeaders="0" showZeros="0" zoomScale="80" zoomScaleNormal="80" workbookViewId="0">
      <selection activeCell="AX34" sqref="AX34:BO34"/>
    </sheetView>
  </sheetViews>
  <sheetFormatPr defaultRowHeight="15"/>
  <cols>
    <col min="1" max="1" width="3.28515625" customWidth="1"/>
    <col min="2" max="67" width="2.28515625" customWidth="1"/>
  </cols>
  <sheetData>
    <row r="1" spans="1:70" ht="19.5" customHeight="1">
      <c r="A1" s="662"/>
      <c r="B1" s="662"/>
      <c r="C1" s="662"/>
      <c r="D1" s="662"/>
      <c r="E1" s="662"/>
      <c r="F1" s="662"/>
      <c r="G1" s="662"/>
      <c r="H1" s="662"/>
      <c r="I1" s="662"/>
      <c r="J1" s="662"/>
      <c r="K1" s="662"/>
      <c r="L1" s="662"/>
      <c r="M1" s="662"/>
      <c r="N1" s="662"/>
      <c r="O1" s="662"/>
      <c r="P1" s="662"/>
      <c r="Q1" s="662"/>
      <c r="R1" s="662"/>
      <c r="S1" s="662"/>
      <c r="T1" s="662"/>
      <c r="U1" s="663" t="s">
        <v>1045</v>
      </c>
      <c r="V1" s="663"/>
      <c r="W1" s="663"/>
      <c r="X1" s="663"/>
      <c r="Y1" s="663"/>
      <c r="Z1" s="663"/>
      <c r="AA1" s="663"/>
      <c r="AB1" s="663"/>
      <c r="AC1" s="663"/>
      <c r="AD1" s="663"/>
      <c r="AE1" s="663"/>
      <c r="AF1" s="663"/>
      <c r="AG1" s="663"/>
      <c r="AH1" s="663"/>
      <c r="AI1" s="663"/>
      <c r="AJ1" s="663"/>
      <c r="AK1" s="663"/>
      <c r="AL1" s="663"/>
      <c r="AM1" s="663"/>
      <c r="AN1" s="663"/>
      <c r="AO1" s="663"/>
      <c r="AP1" s="663"/>
      <c r="AQ1" s="663"/>
      <c r="AR1" s="663"/>
      <c r="AS1" s="663"/>
      <c r="AT1" s="663"/>
      <c r="AU1" s="663"/>
      <c r="AV1" s="663" t="str">
        <f>IF(XpndQtr1!H2="Yes","(REVISED)","")</f>
        <v/>
      </c>
      <c r="AW1" s="663"/>
      <c r="AX1" s="663"/>
      <c r="AY1" s="663"/>
      <c r="AZ1" s="663"/>
      <c r="BA1" s="663"/>
      <c r="BB1" s="663"/>
      <c r="BC1" s="663"/>
      <c r="BD1" s="663"/>
      <c r="BE1" s="663"/>
      <c r="BF1" s="663"/>
      <c r="BG1" s="663"/>
      <c r="BH1" s="663"/>
      <c r="BI1" s="663"/>
      <c r="BJ1" s="663"/>
      <c r="BK1" s="663"/>
      <c r="BL1" s="663"/>
      <c r="BM1" s="663"/>
      <c r="BN1" s="663"/>
      <c r="BO1" s="663"/>
    </row>
    <row r="2" spans="1:70" ht="15" customHeight="1">
      <c r="A2" s="662"/>
      <c r="B2" s="662"/>
      <c r="C2" s="662"/>
      <c r="D2" s="662"/>
      <c r="E2" s="662"/>
      <c r="F2" s="662"/>
      <c r="G2" s="662"/>
      <c r="H2" s="662"/>
      <c r="I2" s="662"/>
      <c r="J2" s="662"/>
      <c r="K2" s="662"/>
      <c r="L2" s="662"/>
      <c r="M2" s="662"/>
      <c r="N2" s="662"/>
      <c r="O2" s="662"/>
      <c r="P2" s="662"/>
      <c r="Q2" s="662"/>
      <c r="R2" s="662"/>
      <c r="S2" s="662"/>
      <c r="T2" s="662"/>
      <c r="U2" s="664" t="s">
        <v>1046</v>
      </c>
      <c r="V2" s="664"/>
      <c r="W2" s="664"/>
      <c r="X2" s="664"/>
      <c r="Y2" s="664"/>
      <c r="Z2" s="664"/>
      <c r="AA2" s="664"/>
      <c r="AB2" s="664"/>
      <c r="AC2" s="664"/>
      <c r="AD2" s="664"/>
      <c r="AE2" s="664"/>
      <c r="AF2" s="664"/>
      <c r="AG2" s="664"/>
      <c r="AH2" s="664"/>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664"/>
      <c r="BH2" s="664"/>
      <c r="BI2" s="664"/>
      <c r="BJ2" s="664"/>
      <c r="BK2" s="664"/>
      <c r="BL2" s="664"/>
      <c r="BM2" s="664"/>
      <c r="BN2" s="664"/>
      <c r="BO2" s="664"/>
    </row>
    <row r="3" spans="1:70" ht="12" customHeight="1">
      <c r="A3" s="158" t="s">
        <v>1047</v>
      </c>
      <c r="B3" s="159" t="s">
        <v>1048</v>
      </c>
      <c r="C3" s="159"/>
      <c r="D3" s="159"/>
      <c r="E3" s="159"/>
      <c r="F3" s="159"/>
      <c r="G3" s="159"/>
      <c r="H3" s="159"/>
      <c r="I3" s="159"/>
      <c r="J3" s="159"/>
      <c r="K3" s="159"/>
      <c r="L3" s="159"/>
      <c r="M3" s="159"/>
      <c r="N3" s="159"/>
      <c r="O3" s="159"/>
      <c r="P3" s="159"/>
      <c r="Q3" s="159"/>
      <c r="R3" s="159"/>
      <c r="S3" s="159"/>
      <c r="T3" s="159"/>
      <c r="U3" s="159"/>
      <c r="V3" s="159"/>
      <c r="W3" s="159"/>
      <c r="X3" s="160"/>
      <c r="Y3" s="161" t="s">
        <v>1049</v>
      </c>
      <c r="Z3" s="159" t="s">
        <v>1050</v>
      </c>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675" t="s">
        <v>1051</v>
      </c>
      <c r="BH3" s="675"/>
      <c r="BI3" s="675"/>
      <c r="BJ3" s="159"/>
      <c r="BK3" s="159"/>
      <c r="BL3" s="159"/>
      <c r="BM3" s="675" t="s">
        <v>1052</v>
      </c>
      <c r="BN3" s="675"/>
      <c r="BO3" s="160"/>
    </row>
    <row r="4" spans="1:70" ht="12" customHeight="1">
      <c r="A4" s="162"/>
      <c r="B4" s="163" t="s">
        <v>1053</v>
      </c>
      <c r="C4" s="163"/>
      <c r="D4" s="163"/>
      <c r="E4" s="163"/>
      <c r="F4" s="163"/>
      <c r="G4" s="163"/>
      <c r="H4" s="163"/>
      <c r="I4" s="163"/>
      <c r="J4" s="163"/>
      <c r="K4" s="163"/>
      <c r="L4" s="163"/>
      <c r="M4" s="163"/>
      <c r="N4" s="163"/>
      <c r="O4" s="163"/>
      <c r="P4" s="163"/>
      <c r="Q4" s="163"/>
      <c r="R4" s="163"/>
      <c r="S4" s="163"/>
      <c r="T4" s="163"/>
      <c r="U4" s="163"/>
      <c r="V4" s="163"/>
      <c r="W4" s="163"/>
      <c r="X4" s="164"/>
      <c r="Y4" s="163"/>
      <c r="Z4" s="163" t="s">
        <v>1054</v>
      </c>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2"/>
      <c r="BI4" s="163"/>
      <c r="BJ4" s="166">
        <v>1</v>
      </c>
      <c r="BK4" s="164"/>
      <c r="BL4" s="676">
        <v>1</v>
      </c>
      <c r="BM4" s="676"/>
      <c r="BN4" s="676"/>
      <c r="BO4" s="677"/>
    </row>
    <row r="5" spans="1:70" ht="15" customHeight="1">
      <c r="A5" s="162"/>
      <c r="B5" s="163"/>
      <c r="C5" s="666" t="s">
        <v>1055</v>
      </c>
      <c r="D5" s="666"/>
      <c r="E5" s="666"/>
      <c r="F5" s="666"/>
      <c r="G5" s="666"/>
      <c r="H5" s="666"/>
      <c r="I5" s="666"/>
      <c r="J5" s="666"/>
      <c r="K5" s="666"/>
      <c r="L5" s="666"/>
      <c r="M5" s="666"/>
      <c r="N5" s="666"/>
      <c r="O5" s="666"/>
      <c r="P5" s="666"/>
      <c r="Q5" s="666"/>
      <c r="R5" s="666"/>
      <c r="S5" s="666"/>
      <c r="T5" s="666"/>
      <c r="U5" s="666"/>
      <c r="V5" s="666"/>
      <c r="W5" s="163"/>
      <c r="X5" s="164"/>
      <c r="Y5" s="666" t="e">
        <f>'Instructions-DataEntry'!E8</f>
        <v>#N/A</v>
      </c>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162"/>
      <c r="BI5" s="163"/>
      <c r="BJ5" s="163"/>
      <c r="BK5" s="164"/>
      <c r="BL5" s="676"/>
      <c r="BM5" s="676"/>
      <c r="BN5" s="676"/>
      <c r="BO5" s="677"/>
    </row>
    <row r="6" spans="1:70" ht="15" customHeight="1">
      <c r="A6" s="167"/>
      <c r="B6" s="168"/>
      <c r="C6" s="670"/>
      <c r="D6" s="670"/>
      <c r="E6" s="670"/>
      <c r="F6" s="670"/>
      <c r="G6" s="670"/>
      <c r="H6" s="670"/>
      <c r="I6" s="670"/>
      <c r="J6" s="670"/>
      <c r="K6" s="670"/>
      <c r="L6" s="670"/>
      <c r="M6" s="670"/>
      <c r="N6" s="670"/>
      <c r="O6" s="670"/>
      <c r="P6" s="670"/>
      <c r="Q6" s="670"/>
      <c r="R6" s="670"/>
      <c r="S6" s="670"/>
      <c r="T6" s="670"/>
      <c r="U6" s="670"/>
      <c r="V6" s="670"/>
      <c r="W6" s="168"/>
      <c r="X6" s="169"/>
      <c r="Y6" s="666"/>
      <c r="Z6" s="666"/>
      <c r="AA6" s="666"/>
      <c r="AB6" s="666"/>
      <c r="AC6" s="666"/>
      <c r="AD6" s="666"/>
      <c r="AE6" s="666"/>
      <c r="AF6" s="666"/>
      <c r="AG6" s="666"/>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167"/>
      <c r="BI6" s="168"/>
      <c r="BJ6" s="168"/>
      <c r="BK6" s="169"/>
      <c r="BL6" s="163"/>
      <c r="BM6" s="163"/>
      <c r="BN6" s="163"/>
      <c r="BO6" s="178" t="s">
        <v>1056</v>
      </c>
    </row>
    <row r="7" spans="1:70" ht="14.25" customHeight="1">
      <c r="A7" s="179" t="s">
        <v>1121</v>
      </c>
      <c r="B7" s="678" t="s">
        <v>1122</v>
      </c>
      <c r="C7" s="679"/>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680"/>
      <c r="BB7" s="680"/>
      <c r="BC7" s="680"/>
      <c r="BD7" s="680"/>
      <c r="BE7" s="680"/>
      <c r="BF7" s="680"/>
      <c r="BG7" s="680"/>
      <c r="BH7" s="680"/>
      <c r="BI7" s="680"/>
      <c r="BJ7" s="680"/>
      <c r="BK7" s="680"/>
      <c r="BL7" s="680"/>
      <c r="BM7" s="680"/>
      <c r="BN7" s="680"/>
      <c r="BO7" s="681"/>
      <c r="BQ7" s="188"/>
      <c r="BR7" s="188"/>
    </row>
    <row r="8" spans="1:70" ht="15.75" customHeight="1">
      <c r="A8" s="181"/>
      <c r="B8" s="182"/>
      <c r="C8" s="686" t="e">
        <f>'Instructions-DataEntry'!E4</f>
        <v>#N/A</v>
      </c>
      <c r="D8" s="686"/>
      <c r="E8" s="686"/>
      <c r="F8" s="686"/>
      <c r="G8" s="686"/>
      <c r="H8" s="686"/>
      <c r="I8" s="686"/>
      <c r="J8" s="686"/>
      <c r="K8" s="686"/>
      <c r="L8" s="686"/>
      <c r="M8" s="686"/>
      <c r="N8" s="686"/>
      <c r="O8" s="686"/>
      <c r="P8" s="686"/>
      <c r="Q8" s="686"/>
      <c r="R8" s="686"/>
      <c r="S8" s="686"/>
      <c r="T8" s="686"/>
      <c r="U8" s="686"/>
      <c r="V8" s="686"/>
      <c r="W8" s="686"/>
      <c r="X8" s="686"/>
      <c r="Y8" s="686"/>
      <c r="Z8" s="686"/>
      <c r="AA8" s="686"/>
      <c r="AB8" s="686"/>
      <c r="AC8" s="686"/>
      <c r="AD8" s="686"/>
      <c r="AE8" s="686"/>
      <c r="AF8" s="686"/>
      <c r="AG8" s="686"/>
      <c r="AH8" s="686"/>
      <c r="AI8" s="686"/>
      <c r="AJ8" s="686"/>
      <c r="AK8" s="686"/>
      <c r="AL8" s="686"/>
      <c r="AM8" s="686"/>
      <c r="AN8" s="686"/>
      <c r="AO8" s="686"/>
      <c r="AP8" s="686"/>
      <c r="AQ8" s="686"/>
      <c r="AR8" s="686"/>
      <c r="AS8" s="686"/>
      <c r="AT8" s="686"/>
      <c r="AU8" s="686"/>
      <c r="AV8" s="686"/>
      <c r="AW8" s="686"/>
      <c r="AX8" s="686"/>
      <c r="AY8" s="686"/>
      <c r="AZ8" s="686"/>
      <c r="BA8" s="682"/>
      <c r="BB8" s="682"/>
      <c r="BC8" s="682"/>
      <c r="BD8" s="682"/>
      <c r="BE8" s="682"/>
      <c r="BF8" s="682"/>
      <c r="BG8" s="682"/>
      <c r="BH8" s="682"/>
      <c r="BI8" s="682"/>
      <c r="BJ8" s="682"/>
      <c r="BK8" s="682"/>
      <c r="BL8" s="682"/>
      <c r="BM8" s="682"/>
      <c r="BN8" s="682"/>
      <c r="BO8" s="683"/>
      <c r="BQ8" s="188"/>
      <c r="BR8" s="188"/>
    </row>
    <row r="9" spans="1:70" ht="15.75" customHeight="1">
      <c r="A9" s="181"/>
      <c r="B9" s="182"/>
      <c r="C9" s="686" t="e">
        <f>'Instructions-DataEntry'!E5</f>
        <v>#N/A</v>
      </c>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686"/>
      <c r="AK9" s="686"/>
      <c r="AL9" s="686"/>
      <c r="AM9" s="686"/>
      <c r="AN9" s="686"/>
      <c r="AO9" s="686"/>
      <c r="AP9" s="686"/>
      <c r="AQ9" s="686"/>
      <c r="AR9" s="686"/>
      <c r="AS9" s="686"/>
      <c r="AT9" s="686"/>
      <c r="AU9" s="686"/>
      <c r="AV9" s="686"/>
      <c r="AW9" s="686"/>
      <c r="AX9" s="686"/>
      <c r="AY9" s="686"/>
      <c r="AZ9" s="686"/>
      <c r="BA9" s="682"/>
      <c r="BB9" s="682"/>
      <c r="BC9" s="682"/>
      <c r="BD9" s="682"/>
      <c r="BE9" s="682"/>
      <c r="BF9" s="682"/>
      <c r="BG9" s="682"/>
      <c r="BH9" s="682"/>
      <c r="BI9" s="682"/>
      <c r="BJ9" s="682"/>
      <c r="BK9" s="682"/>
      <c r="BL9" s="682"/>
      <c r="BM9" s="682"/>
      <c r="BN9" s="682"/>
      <c r="BO9" s="683"/>
      <c r="BQ9" s="188"/>
      <c r="BR9" s="188"/>
    </row>
    <row r="10" spans="1:70" ht="15.75" customHeight="1">
      <c r="A10" s="183"/>
      <c r="B10" s="184"/>
      <c r="C10" s="687" t="e">
        <f>'Instructions-DataEntry'!E6</f>
        <v>#N/A</v>
      </c>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7"/>
      <c r="AK10" s="687"/>
      <c r="AL10" s="687"/>
      <c r="AM10" s="687"/>
      <c r="AN10" s="687"/>
      <c r="AO10" s="687"/>
      <c r="AP10" s="687"/>
      <c r="AQ10" s="687"/>
      <c r="AR10" s="687"/>
      <c r="AS10" s="687"/>
      <c r="AT10" s="687"/>
      <c r="AU10" s="687"/>
      <c r="AV10" s="687"/>
      <c r="AW10" s="687"/>
      <c r="AX10" s="687"/>
      <c r="AY10" s="687"/>
      <c r="AZ10" s="687"/>
      <c r="BA10" s="684"/>
      <c r="BB10" s="684"/>
      <c r="BC10" s="684"/>
      <c r="BD10" s="684"/>
      <c r="BE10" s="684"/>
      <c r="BF10" s="684"/>
      <c r="BG10" s="684"/>
      <c r="BH10" s="684"/>
      <c r="BI10" s="684"/>
      <c r="BJ10" s="684"/>
      <c r="BK10" s="684"/>
      <c r="BL10" s="684"/>
      <c r="BM10" s="684"/>
      <c r="BN10" s="684"/>
      <c r="BO10" s="685"/>
      <c r="BQ10" s="188"/>
      <c r="BR10" s="188"/>
    </row>
    <row r="11" spans="1:70" ht="15" customHeight="1">
      <c r="A11" s="170" t="s">
        <v>1057</v>
      </c>
      <c r="B11" s="163"/>
      <c r="C11" s="163" t="s">
        <v>1124</v>
      </c>
      <c r="D11" s="163"/>
      <c r="E11" s="163"/>
      <c r="F11" s="163"/>
      <c r="G11" s="163"/>
      <c r="H11" s="163"/>
      <c r="I11" s="163"/>
      <c r="J11" s="163"/>
      <c r="K11" s="163"/>
      <c r="L11" s="163"/>
      <c r="M11" s="170" t="s">
        <v>1058</v>
      </c>
      <c r="N11" s="163"/>
      <c r="O11" s="163" t="s">
        <v>53</v>
      </c>
      <c r="P11" s="163"/>
      <c r="Q11" s="163"/>
      <c r="R11" s="163"/>
      <c r="S11" s="163"/>
      <c r="T11" s="163"/>
      <c r="U11" s="163"/>
      <c r="V11" s="163"/>
      <c r="W11" s="163"/>
      <c r="X11" s="164"/>
      <c r="Y11" s="170" t="s">
        <v>1059</v>
      </c>
      <c r="Z11" s="163" t="s">
        <v>1060</v>
      </c>
      <c r="AA11" s="163"/>
      <c r="AB11" s="163"/>
      <c r="AC11" s="163"/>
      <c r="AD11" s="163"/>
      <c r="AE11" s="163"/>
      <c r="AF11" s="163"/>
      <c r="AG11" s="163"/>
      <c r="AH11" s="163"/>
      <c r="AI11" s="163"/>
      <c r="AJ11" s="163"/>
      <c r="AK11" s="163"/>
      <c r="AL11" s="163"/>
      <c r="AM11" s="163"/>
      <c r="AN11" s="163"/>
      <c r="AO11" s="163"/>
      <c r="AP11" s="163"/>
      <c r="AQ11" s="163"/>
      <c r="AR11" s="163"/>
      <c r="AS11" s="163"/>
      <c r="AT11" s="163"/>
      <c r="AU11" s="164"/>
      <c r="AV11" s="171" t="s">
        <v>1061</v>
      </c>
      <c r="AW11" s="163" t="s">
        <v>1062</v>
      </c>
      <c r="AX11" s="163"/>
      <c r="AY11" s="163"/>
      <c r="AZ11" s="163"/>
      <c r="BA11" s="163"/>
      <c r="BB11" s="163"/>
      <c r="BC11" s="163"/>
      <c r="BD11" s="163"/>
      <c r="BE11" s="170" t="s">
        <v>1063</v>
      </c>
      <c r="BF11" s="163" t="s">
        <v>1064</v>
      </c>
      <c r="BG11" s="163"/>
      <c r="BH11" s="163"/>
      <c r="BI11" s="163"/>
      <c r="BJ11" s="163"/>
      <c r="BK11" s="163"/>
      <c r="BL11" s="163"/>
      <c r="BM11" s="163"/>
      <c r="BN11" s="163"/>
      <c r="BO11" s="164"/>
      <c r="BQ11" s="188"/>
      <c r="BR11" s="188"/>
    </row>
    <row r="12" spans="1:70" ht="12" customHeight="1">
      <c r="A12" s="162"/>
      <c r="B12" s="665" t="e">
        <f>'Instructions-DataEntry'!E20</f>
        <v>#N/A</v>
      </c>
      <c r="C12" s="666"/>
      <c r="D12" s="666"/>
      <c r="E12" s="666"/>
      <c r="F12" s="666"/>
      <c r="G12" s="666"/>
      <c r="H12" s="666"/>
      <c r="I12" s="666"/>
      <c r="J12" s="666"/>
      <c r="K12" s="666"/>
      <c r="L12" s="666"/>
      <c r="M12" s="667" t="e">
        <f>'Instructions-DataEntry'!E10</f>
        <v>#N/A</v>
      </c>
      <c r="N12" s="666"/>
      <c r="O12" s="666"/>
      <c r="P12" s="666"/>
      <c r="Q12" s="666"/>
      <c r="R12" s="666"/>
      <c r="S12" s="666"/>
      <c r="T12" s="666"/>
      <c r="U12" s="666"/>
      <c r="V12" s="666"/>
      <c r="W12" s="666"/>
      <c r="X12" s="668"/>
      <c r="Y12" s="162"/>
      <c r="Z12" s="163" t="s">
        <v>1054</v>
      </c>
      <c r="AA12" s="163"/>
      <c r="AB12" s="163"/>
      <c r="AC12" s="163"/>
      <c r="AD12" s="163"/>
      <c r="AE12" s="163"/>
      <c r="AF12" s="163"/>
      <c r="AG12" s="163"/>
      <c r="AH12" s="163"/>
      <c r="AI12" s="163"/>
      <c r="AJ12" s="163"/>
      <c r="AK12" s="163"/>
      <c r="AL12" s="163"/>
      <c r="AM12" s="163"/>
      <c r="AN12" s="163"/>
      <c r="AO12" s="163"/>
      <c r="AP12" s="163"/>
      <c r="AQ12" s="163"/>
      <c r="AR12" s="163"/>
      <c r="AS12" s="163"/>
      <c r="AT12" s="163"/>
      <c r="AU12" s="164"/>
      <c r="AV12" s="172" t="s">
        <v>1065</v>
      </c>
      <c r="AW12" s="163" t="s">
        <v>1066</v>
      </c>
      <c r="AX12" s="163"/>
      <c r="AY12" s="163"/>
      <c r="AZ12" s="163"/>
      <c r="BA12" s="163"/>
      <c r="BB12" s="163"/>
      <c r="BC12" s="163"/>
      <c r="BD12" s="163"/>
      <c r="BE12" s="162"/>
      <c r="BF12" s="163"/>
      <c r="BG12" s="163"/>
      <c r="BH12" s="163"/>
      <c r="BI12" s="163"/>
      <c r="BJ12" s="163"/>
      <c r="BK12" s="163"/>
      <c r="BL12" s="163"/>
      <c r="BM12" s="163"/>
      <c r="BN12" s="163"/>
      <c r="BO12" s="164"/>
      <c r="BQ12" s="188"/>
      <c r="BR12" s="188"/>
    </row>
    <row r="13" spans="1:70" ht="12" customHeight="1">
      <c r="A13" s="162"/>
      <c r="B13" s="666"/>
      <c r="C13" s="666"/>
      <c r="D13" s="666"/>
      <c r="E13" s="666"/>
      <c r="F13" s="666"/>
      <c r="G13" s="666"/>
      <c r="H13" s="666"/>
      <c r="I13" s="666"/>
      <c r="J13" s="666"/>
      <c r="K13" s="666"/>
      <c r="L13" s="666"/>
      <c r="M13" s="667"/>
      <c r="N13" s="666"/>
      <c r="O13" s="666"/>
      <c r="P13" s="666"/>
      <c r="Q13" s="666"/>
      <c r="R13" s="666"/>
      <c r="S13" s="666"/>
      <c r="T13" s="666"/>
      <c r="U13" s="666"/>
      <c r="V13" s="666"/>
      <c r="W13" s="666"/>
      <c r="X13" s="668"/>
      <c r="Y13" s="667" t="e">
        <f>'Instructions-DataEntry'!E12</f>
        <v>#N/A</v>
      </c>
      <c r="Z13" s="666"/>
      <c r="AA13" s="666"/>
      <c r="AB13" s="666"/>
      <c r="AC13" s="666"/>
      <c r="AD13" s="666"/>
      <c r="AE13" s="666"/>
      <c r="AF13" s="666"/>
      <c r="AG13" s="666"/>
      <c r="AH13" s="666"/>
      <c r="AI13" s="666"/>
      <c r="AJ13" s="666"/>
      <c r="AK13" s="666"/>
      <c r="AL13" s="666"/>
      <c r="AM13" s="666"/>
      <c r="AN13" s="666"/>
      <c r="AO13" s="666"/>
      <c r="AP13" s="666"/>
      <c r="AQ13" s="666"/>
      <c r="AR13" s="666"/>
      <c r="AS13" s="666"/>
      <c r="AT13" s="666"/>
      <c r="AU13" s="668"/>
      <c r="AV13" s="172"/>
      <c r="AW13" s="163" t="s">
        <v>1067</v>
      </c>
      <c r="AX13" s="163"/>
      <c r="AY13" s="163"/>
      <c r="AZ13" s="163"/>
      <c r="BA13" s="163"/>
      <c r="BB13" s="163"/>
      <c r="BC13" s="163"/>
      <c r="BD13" s="163"/>
      <c r="BE13" s="162"/>
      <c r="BF13" s="163"/>
      <c r="BG13" s="163"/>
      <c r="BH13" s="163"/>
      <c r="BI13" s="163"/>
      <c r="BJ13" s="163"/>
      <c r="BK13" s="163"/>
      <c r="BL13" s="163"/>
      <c r="BM13" s="163"/>
      <c r="BN13" s="163"/>
      <c r="BO13" s="164"/>
    </row>
    <row r="14" spans="1:70" ht="12" customHeight="1">
      <c r="A14" s="162"/>
      <c r="B14" s="666"/>
      <c r="C14" s="666"/>
      <c r="D14" s="666"/>
      <c r="E14" s="666"/>
      <c r="F14" s="666"/>
      <c r="G14" s="666"/>
      <c r="H14" s="666"/>
      <c r="I14" s="666"/>
      <c r="J14" s="666"/>
      <c r="K14" s="666"/>
      <c r="L14" s="666"/>
      <c r="M14" s="667"/>
      <c r="N14" s="666"/>
      <c r="O14" s="666"/>
      <c r="P14" s="666"/>
      <c r="Q14" s="666"/>
      <c r="R14" s="666"/>
      <c r="S14" s="666"/>
      <c r="T14" s="666"/>
      <c r="U14" s="666"/>
      <c r="V14" s="666"/>
      <c r="W14" s="666"/>
      <c r="X14" s="668"/>
      <c r="Y14" s="667"/>
      <c r="Z14" s="666"/>
      <c r="AA14" s="666"/>
      <c r="AB14" s="666"/>
      <c r="AC14" s="666"/>
      <c r="AD14" s="666"/>
      <c r="AE14" s="666"/>
      <c r="AF14" s="666"/>
      <c r="AG14" s="666"/>
      <c r="AH14" s="666"/>
      <c r="AI14" s="666"/>
      <c r="AJ14" s="666"/>
      <c r="AK14" s="666"/>
      <c r="AL14" s="666"/>
      <c r="AM14" s="666"/>
      <c r="AN14" s="666"/>
      <c r="AO14" s="666"/>
      <c r="AP14" s="666"/>
      <c r="AQ14" s="666"/>
      <c r="AR14" s="666"/>
      <c r="AS14" s="666"/>
      <c r="AT14" s="666"/>
      <c r="AU14" s="668"/>
      <c r="AV14" s="172"/>
      <c r="AW14" s="163" t="s">
        <v>1068</v>
      </c>
      <c r="AX14" s="163"/>
      <c r="AY14" s="163"/>
      <c r="AZ14" s="163"/>
      <c r="BA14" s="163"/>
      <c r="BB14" s="163"/>
      <c r="BC14" s="163"/>
      <c r="BD14" s="163"/>
      <c r="BE14" s="167"/>
      <c r="BF14" s="672" t="s">
        <v>1069</v>
      </c>
      <c r="BG14" s="672"/>
      <c r="BH14" s="672"/>
      <c r="BI14" s="163"/>
      <c r="BJ14" s="163"/>
      <c r="BK14" s="672" t="s">
        <v>1070</v>
      </c>
      <c r="BL14" s="672"/>
      <c r="BM14" s="672"/>
      <c r="BN14" s="672"/>
      <c r="BO14" s="673"/>
    </row>
    <row r="15" spans="1:70" ht="12" customHeight="1">
      <c r="A15" s="162"/>
      <c r="B15" s="163"/>
      <c r="C15" s="163"/>
      <c r="D15" s="163"/>
      <c r="E15" s="163"/>
      <c r="F15" s="163"/>
      <c r="G15" s="163"/>
      <c r="H15" s="163"/>
      <c r="I15" s="163"/>
      <c r="J15" s="163"/>
      <c r="K15" s="163"/>
      <c r="L15" s="163"/>
      <c r="M15" s="167"/>
      <c r="N15" s="168"/>
      <c r="O15" s="168"/>
      <c r="P15" s="168"/>
      <c r="Q15" s="168"/>
      <c r="R15" s="168"/>
      <c r="S15" s="168"/>
      <c r="T15" s="168"/>
      <c r="U15" s="168"/>
      <c r="V15" s="168"/>
      <c r="W15" s="168"/>
      <c r="X15" s="169"/>
      <c r="Y15" s="669"/>
      <c r="Z15" s="670"/>
      <c r="AA15" s="670"/>
      <c r="AB15" s="670"/>
      <c r="AC15" s="670"/>
      <c r="AD15" s="670"/>
      <c r="AE15" s="670"/>
      <c r="AF15" s="670"/>
      <c r="AG15" s="670"/>
      <c r="AH15" s="670"/>
      <c r="AI15" s="670"/>
      <c r="AJ15" s="670"/>
      <c r="AK15" s="670"/>
      <c r="AL15" s="670"/>
      <c r="AM15" s="670"/>
      <c r="AN15" s="670"/>
      <c r="AO15" s="670"/>
      <c r="AP15" s="670"/>
      <c r="AQ15" s="670"/>
      <c r="AR15" s="670"/>
      <c r="AS15" s="670"/>
      <c r="AT15" s="670"/>
      <c r="AU15" s="671"/>
      <c r="AV15" s="172"/>
      <c r="AW15" s="163" t="s">
        <v>34</v>
      </c>
      <c r="AX15" s="163"/>
      <c r="AY15" s="163"/>
      <c r="AZ15" s="163"/>
      <c r="BA15" s="163"/>
      <c r="BB15" s="163"/>
      <c r="BC15" s="163"/>
      <c r="BD15" s="163"/>
      <c r="BE15" s="172" t="s">
        <v>1065</v>
      </c>
      <c r="BF15" s="672"/>
      <c r="BG15" s="672"/>
      <c r="BH15" s="672"/>
      <c r="BI15" s="163"/>
      <c r="BJ15" s="172"/>
      <c r="BK15" s="672"/>
      <c r="BL15" s="672"/>
      <c r="BM15" s="672"/>
      <c r="BN15" s="672"/>
      <c r="BO15" s="673"/>
    </row>
    <row r="16" spans="1:70" ht="15" customHeight="1">
      <c r="A16" s="158" t="s">
        <v>1071</v>
      </c>
      <c r="B16" s="159" t="s">
        <v>1072</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60"/>
      <c r="AS16" s="161" t="s">
        <v>1073</v>
      </c>
      <c r="AT16" s="159" t="s">
        <v>1074</v>
      </c>
      <c r="AU16" s="159"/>
      <c r="AV16" s="159"/>
      <c r="AW16" s="159"/>
      <c r="AX16" s="159"/>
      <c r="AY16" s="159"/>
      <c r="AZ16" s="159"/>
      <c r="BA16" s="159"/>
      <c r="BB16" s="159"/>
      <c r="BC16" s="159"/>
      <c r="BD16" s="159"/>
      <c r="BE16" s="159"/>
      <c r="BF16" s="159"/>
      <c r="BG16" s="159"/>
      <c r="BH16" s="159"/>
      <c r="BI16" s="159"/>
      <c r="BJ16" s="159"/>
      <c r="BK16" s="159"/>
      <c r="BL16" s="159"/>
      <c r="BM16" s="159"/>
      <c r="BN16" s="159"/>
      <c r="BO16" s="160"/>
    </row>
    <row r="17" spans="1:70" ht="12" customHeight="1">
      <c r="A17" s="162"/>
      <c r="B17" s="163" t="s">
        <v>1075</v>
      </c>
      <c r="C17" s="163"/>
      <c r="D17" s="163"/>
      <c r="E17" s="163"/>
      <c r="F17" s="163"/>
      <c r="G17" s="163"/>
      <c r="H17" s="163"/>
      <c r="I17" s="163"/>
      <c r="J17" s="163"/>
      <c r="K17" s="163"/>
      <c r="L17" s="163"/>
      <c r="M17" s="163"/>
      <c r="N17" s="163"/>
      <c r="O17" s="163"/>
      <c r="P17" s="163"/>
      <c r="Q17" s="163"/>
      <c r="R17" s="163"/>
      <c r="S17" s="163"/>
      <c r="T17" s="163"/>
      <c r="U17" s="163"/>
      <c r="V17" s="163"/>
      <c r="W17" s="163"/>
      <c r="X17" s="164"/>
      <c r="Y17" s="163" t="s">
        <v>1076</v>
      </c>
      <c r="Z17" s="163"/>
      <c r="AA17" s="163"/>
      <c r="AB17" s="163"/>
      <c r="AC17" s="163"/>
      <c r="AD17" s="163"/>
      <c r="AE17" s="163"/>
      <c r="AF17" s="163"/>
      <c r="AG17" s="163"/>
      <c r="AH17" s="163"/>
      <c r="AI17" s="163"/>
      <c r="AJ17" s="163"/>
      <c r="AK17" s="163"/>
      <c r="AL17" s="163"/>
      <c r="AM17" s="163"/>
      <c r="AN17" s="163"/>
      <c r="AO17" s="163"/>
      <c r="AP17" s="163"/>
      <c r="AQ17" s="163"/>
      <c r="AR17" s="164"/>
      <c r="AS17" s="163"/>
      <c r="AT17" s="163" t="s">
        <v>1077</v>
      </c>
      <c r="AU17" s="163"/>
      <c r="AV17" s="163"/>
      <c r="AW17" s="163"/>
      <c r="AX17" s="163"/>
      <c r="AY17" s="163"/>
      <c r="AZ17" s="163"/>
      <c r="BA17" s="163"/>
      <c r="BB17" s="163"/>
      <c r="BC17" s="163"/>
      <c r="BD17" s="163"/>
      <c r="BE17" s="163"/>
      <c r="BF17" s="163"/>
      <c r="BG17" s="163"/>
      <c r="BH17" s="163"/>
      <c r="BI17" s="163"/>
      <c r="BJ17" s="163"/>
      <c r="BK17" s="163"/>
      <c r="BL17" s="163"/>
      <c r="BM17" s="163"/>
      <c r="BN17" s="163"/>
      <c r="BO17" s="164"/>
    </row>
    <row r="18" spans="1:70" ht="18" customHeight="1">
      <c r="A18" s="674">
        <f>'Set-Up'!B11</f>
        <v>44470</v>
      </c>
      <c r="B18" s="674"/>
      <c r="C18" s="674"/>
      <c r="D18" s="674"/>
      <c r="E18" s="674"/>
      <c r="F18" s="674"/>
      <c r="G18" s="674"/>
      <c r="H18" s="674"/>
      <c r="I18" s="674"/>
      <c r="J18" s="674"/>
      <c r="K18" s="674"/>
      <c r="L18" s="674"/>
      <c r="M18" s="674"/>
      <c r="N18" s="674"/>
      <c r="O18" s="674"/>
      <c r="P18" s="674"/>
      <c r="Q18" s="674"/>
      <c r="R18" s="674"/>
      <c r="S18" s="674"/>
      <c r="T18" s="674"/>
      <c r="U18" s="674"/>
      <c r="V18" s="674"/>
      <c r="W18" s="674"/>
      <c r="X18" s="674"/>
      <c r="Y18" s="674">
        <f>'Set-Up'!B18</f>
        <v>44834</v>
      </c>
      <c r="Z18" s="674"/>
      <c r="AA18" s="674"/>
      <c r="AB18" s="674"/>
      <c r="AC18" s="674"/>
      <c r="AD18" s="674"/>
      <c r="AE18" s="674"/>
      <c r="AF18" s="674"/>
      <c r="AG18" s="674"/>
      <c r="AH18" s="674"/>
      <c r="AI18" s="674"/>
      <c r="AJ18" s="674"/>
      <c r="AK18" s="674"/>
      <c r="AL18" s="674"/>
      <c r="AM18" s="674"/>
      <c r="AN18" s="674"/>
      <c r="AO18" s="674"/>
      <c r="AP18" s="674"/>
      <c r="AQ18" s="674"/>
      <c r="AR18" s="674"/>
      <c r="AS18" s="674">
        <f>XpndQtr3!H1</f>
        <v>44742</v>
      </c>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row>
    <row r="19" spans="1:70" ht="18" customHeight="1">
      <c r="A19" s="186" t="s">
        <v>1078</v>
      </c>
      <c r="B19" s="187"/>
      <c r="C19" s="696" t="s">
        <v>1079</v>
      </c>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c r="AR19" s="697"/>
      <c r="AS19" s="697"/>
      <c r="AT19" s="697"/>
      <c r="AU19" s="697"/>
      <c r="AV19" s="697"/>
      <c r="AW19" s="697"/>
      <c r="AX19" s="698" t="s">
        <v>1032</v>
      </c>
      <c r="AY19" s="698"/>
      <c r="AZ19" s="698"/>
      <c r="BA19" s="698"/>
      <c r="BB19" s="698"/>
      <c r="BC19" s="698"/>
      <c r="BD19" s="698"/>
      <c r="BE19" s="698"/>
      <c r="BF19" s="698"/>
      <c r="BG19" s="698"/>
      <c r="BH19" s="698"/>
      <c r="BI19" s="698"/>
      <c r="BJ19" s="698"/>
      <c r="BK19" s="698"/>
      <c r="BL19" s="698"/>
      <c r="BM19" s="698"/>
      <c r="BN19" s="698"/>
      <c r="BO19" s="698"/>
    </row>
    <row r="20" spans="1:70" ht="18" customHeight="1">
      <c r="A20" s="699" t="s">
        <v>1080</v>
      </c>
      <c r="B20" s="700"/>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700"/>
      <c r="AJ20" s="700"/>
      <c r="AK20" s="700"/>
      <c r="AL20" s="700"/>
      <c r="AM20" s="700"/>
      <c r="AN20" s="700"/>
      <c r="AO20" s="700"/>
      <c r="AP20" s="700"/>
      <c r="AQ20" s="700"/>
      <c r="AR20" s="700"/>
      <c r="AS20" s="700"/>
      <c r="AT20" s="700"/>
      <c r="AU20" s="700"/>
      <c r="AV20" s="700"/>
      <c r="AW20" s="700"/>
      <c r="AX20" s="700"/>
      <c r="AY20" s="700"/>
      <c r="AZ20" s="700"/>
      <c r="BA20" s="700"/>
      <c r="BB20" s="700"/>
      <c r="BC20" s="700"/>
      <c r="BD20" s="700"/>
      <c r="BE20" s="700"/>
      <c r="BF20" s="700"/>
      <c r="BG20" s="700"/>
      <c r="BH20" s="700"/>
      <c r="BI20" s="700"/>
      <c r="BJ20" s="700"/>
      <c r="BK20" s="700"/>
      <c r="BL20" s="700"/>
      <c r="BM20" s="700"/>
      <c r="BN20" s="700"/>
      <c r="BO20" s="701"/>
      <c r="BQ20" s="477" t="s">
        <v>32</v>
      </c>
      <c r="BR20" s="477"/>
    </row>
    <row r="21" spans="1:70" ht="18" customHeight="1">
      <c r="A21" s="702" t="s">
        <v>1081</v>
      </c>
      <c r="B21" s="703"/>
      <c r="C21" s="703"/>
      <c r="D21" s="703"/>
      <c r="E21" s="703"/>
      <c r="F21" s="703"/>
      <c r="G21" s="703"/>
      <c r="H21" s="703"/>
      <c r="I21" s="703"/>
      <c r="J21" s="703"/>
      <c r="K21" s="703"/>
      <c r="L21" s="703"/>
      <c r="M21" s="703"/>
      <c r="N21" s="703"/>
      <c r="O21" s="703"/>
      <c r="P21" s="703"/>
      <c r="Q21" s="703"/>
      <c r="R21" s="703"/>
      <c r="S21" s="703"/>
      <c r="T21" s="703"/>
      <c r="U21" s="703"/>
      <c r="V21" s="703"/>
      <c r="W21" s="703"/>
      <c r="X21" s="703"/>
      <c r="Y21" s="703"/>
      <c r="Z21" s="703"/>
      <c r="AA21" s="703"/>
      <c r="AB21" s="703"/>
      <c r="AC21" s="703"/>
      <c r="AD21" s="703"/>
      <c r="AE21" s="703"/>
      <c r="AF21" s="703"/>
      <c r="AG21" s="703"/>
      <c r="AH21" s="703"/>
      <c r="AI21" s="703"/>
      <c r="AJ21" s="703"/>
      <c r="AK21" s="703"/>
      <c r="AL21" s="703"/>
      <c r="AM21" s="703"/>
      <c r="AN21" s="703"/>
      <c r="AO21" s="703"/>
      <c r="AP21" s="703"/>
      <c r="AQ21" s="703"/>
      <c r="AR21" s="703"/>
      <c r="AS21" s="703"/>
      <c r="AT21" s="703"/>
      <c r="AU21" s="703"/>
      <c r="AV21" s="703"/>
      <c r="AW21" s="703"/>
      <c r="AX21" s="703"/>
      <c r="AY21" s="703"/>
      <c r="AZ21" s="703"/>
      <c r="BA21" s="703"/>
      <c r="BB21" s="703"/>
      <c r="BC21" s="703"/>
      <c r="BD21" s="703"/>
      <c r="BE21" s="703"/>
      <c r="BF21" s="703"/>
      <c r="BG21" s="703"/>
      <c r="BH21" s="703"/>
      <c r="BI21" s="703"/>
      <c r="BJ21" s="703"/>
      <c r="BK21" s="703"/>
      <c r="BL21" s="703"/>
      <c r="BM21" s="703"/>
      <c r="BN21" s="703"/>
      <c r="BO21" s="704"/>
      <c r="BQ21" s="477"/>
      <c r="BR21" s="477"/>
    </row>
    <row r="22" spans="1:70" ht="18" customHeight="1">
      <c r="A22" s="688" t="s">
        <v>1082</v>
      </c>
      <c r="B22" s="688"/>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c r="AD22" s="688"/>
      <c r="AE22" s="688"/>
      <c r="AF22" s="688"/>
      <c r="AG22" s="688"/>
      <c r="AH22" s="688"/>
      <c r="AI22" s="688"/>
      <c r="AJ22" s="688"/>
      <c r="AK22" s="688"/>
      <c r="AL22" s="688"/>
      <c r="AM22" s="688"/>
      <c r="AN22" s="688"/>
      <c r="AO22" s="688"/>
      <c r="AP22" s="688"/>
      <c r="AQ22" s="688"/>
      <c r="AR22" s="688"/>
      <c r="AS22" s="688"/>
      <c r="AT22" s="688"/>
      <c r="AU22" s="688"/>
      <c r="AV22" s="688"/>
      <c r="AW22" s="688"/>
      <c r="AX22" s="689"/>
      <c r="AY22" s="689"/>
      <c r="AZ22" s="689"/>
      <c r="BA22" s="689"/>
      <c r="BB22" s="689"/>
      <c r="BC22" s="689"/>
      <c r="BD22" s="689"/>
      <c r="BE22" s="689"/>
      <c r="BF22" s="689"/>
      <c r="BG22" s="689"/>
      <c r="BH22" s="689"/>
      <c r="BI22" s="689"/>
      <c r="BJ22" s="689"/>
      <c r="BK22" s="689"/>
      <c r="BL22" s="689"/>
      <c r="BM22" s="689"/>
      <c r="BN22" s="689"/>
      <c r="BO22" s="689"/>
      <c r="BQ22" s="477"/>
      <c r="BR22" s="477"/>
    </row>
    <row r="23" spans="1:70" ht="18" customHeight="1">
      <c r="A23" s="688" t="s">
        <v>1083</v>
      </c>
      <c r="B23" s="688"/>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c r="AD23" s="688"/>
      <c r="AE23" s="688"/>
      <c r="AF23" s="688"/>
      <c r="AG23" s="688"/>
      <c r="AH23" s="688"/>
      <c r="AI23" s="688"/>
      <c r="AJ23" s="688"/>
      <c r="AK23" s="688"/>
      <c r="AL23" s="688"/>
      <c r="AM23" s="688"/>
      <c r="AN23" s="688"/>
      <c r="AO23" s="688"/>
      <c r="AP23" s="688"/>
      <c r="AQ23" s="688"/>
      <c r="AR23" s="688"/>
      <c r="AS23" s="688"/>
      <c r="AT23" s="688"/>
      <c r="AU23" s="688"/>
      <c r="AV23" s="688"/>
      <c r="AW23" s="688"/>
      <c r="AX23" s="689"/>
      <c r="AY23" s="689"/>
      <c r="AZ23" s="689"/>
      <c r="BA23" s="689"/>
      <c r="BB23" s="689"/>
      <c r="BC23" s="689"/>
      <c r="BD23" s="689"/>
      <c r="BE23" s="689"/>
      <c r="BF23" s="689"/>
      <c r="BG23" s="689"/>
      <c r="BH23" s="689"/>
      <c r="BI23" s="689"/>
      <c r="BJ23" s="689"/>
      <c r="BK23" s="689"/>
      <c r="BL23" s="689"/>
      <c r="BM23" s="689"/>
      <c r="BN23" s="689"/>
      <c r="BO23" s="689"/>
      <c r="BQ23" s="477"/>
      <c r="BR23" s="477"/>
    </row>
    <row r="24" spans="1:70" ht="18" customHeight="1">
      <c r="A24" s="688" t="s">
        <v>1084</v>
      </c>
      <c r="B24" s="688"/>
      <c r="C24" s="688"/>
      <c r="D24" s="688"/>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8"/>
      <c r="AP24" s="688"/>
      <c r="AQ24" s="688"/>
      <c r="AR24" s="688"/>
      <c r="AS24" s="688"/>
      <c r="AT24" s="688"/>
      <c r="AU24" s="688"/>
      <c r="AV24" s="688"/>
      <c r="AW24" s="688"/>
      <c r="AX24" s="689">
        <f>AX22-AX23</f>
        <v>0</v>
      </c>
      <c r="AY24" s="689"/>
      <c r="AZ24" s="689"/>
      <c r="BA24" s="689"/>
      <c r="BB24" s="689"/>
      <c r="BC24" s="689"/>
      <c r="BD24" s="689"/>
      <c r="BE24" s="689"/>
      <c r="BF24" s="689"/>
      <c r="BG24" s="689"/>
      <c r="BH24" s="689"/>
      <c r="BI24" s="689"/>
      <c r="BJ24" s="689"/>
      <c r="BK24" s="689"/>
      <c r="BL24" s="689"/>
      <c r="BM24" s="689"/>
      <c r="BN24" s="689"/>
      <c r="BO24" s="689"/>
      <c r="BQ24" s="477"/>
      <c r="BR24" s="477"/>
    </row>
    <row r="25" spans="1:70" ht="18" customHeight="1">
      <c r="A25" s="690" t="s">
        <v>1085</v>
      </c>
      <c r="B25" s="691"/>
      <c r="C25" s="691"/>
      <c r="D25" s="691"/>
      <c r="E25" s="691"/>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1"/>
      <c r="AP25" s="691"/>
      <c r="AQ25" s="691"/>
      <c r="AR25" s="691"/>
      <c r="AS25" s="691"/>
      <c r="AT25" s="691"/>
      <c r="AU25" s="691"/>
      <c r="AV25" s="691"/>
      <c r="AW25" s="691"/>
      <c r="AX25" s="691"/>
      <c r="AY25" s="691"/>
      <c r="AZ25" s="691"/>
      <c r="BA25" s="691"/>
      <c r="BB25" s="691"/>
      <c r="BC25" s="691"/>
      <c r="BD25" s="691"/>
      <c r="BE25" s="691"/>
      <c r="BF25" s="691"/>
      <c r="BG25" s="691"/>
      <c r="BH25" s="691"/>
      <c r="BI25" s="691"/>
      <c r="BJ25" s="691"/>
      <c r="BK25" s="691"/>
      <c r="BL25" s="691"/>
      <c r="BM25" s="691"/>
      <c r="BN25" s="691"/>
      <c r="BO25" s="692"/>
    </row>
    <row r="26" spans="1:70" ht="18" customHeight="1">
      <c r="A26" s="693" t="s">
        <v>1086</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I26" s="694"/>
      <c r="BJ26" s="694"/>
      <c r="BK26" s="694"/>
      <c r="BL26" s="694"/>
      <c r="BM26" s="694"/>
      <c r="BN26" s="694"/>
      <c r="BO26" s="695"/>
    </row>
    <row r="27" spans="1:70" ht="18" customHeight="1">
      <c r="A27" s="688" t="s">
        <v>1087</v>
      </c>
      <c r="B27" s="688"/>
      <c r="C27" s="688"/>
      <c r="D27" s="688"/>
      <c r="E27" s="688"/>
      <c r="F27" s="688"/>
      <c r="G27" s="688"/>
      <c r="H27" s="688"/>
      <c r="I27" s="688"/>
      <c r="J27" s="688"/>
      <c r="K27" s="688"/>
      <c r="L27" s="688"/>
      <c r="M27" s="688"/>
      <c r="N27" s="688"/>
      <c r="O27" s="688"/>
      <c r="P27" s="688"/>
      <c r="Q27" s="688"/>
      <c r="R27" s="688"/>
      <c r="S27" s="688"/>
      <c r="T27" s="688"/>
      <c r="U27" s="688"/>
      <c r="V27" s="688"/>
      <c r="W27" s="688"/>
      <c r="X27" s="688"/>
      <c r="Y27" s="688"/>
      <c r="Z27" s="688"/>
      <c r="AA27" s="688"/>
      <c r="AB27" s="688"/>
      <c r="AC27" s="688"/>
      <c r="AD27" s="688"/>
      <c r="AE27" s="688"/>
      <c r="AF27" s="688"/>
      <c r="AG27" s="688"/>
      <c r="AH27" s="688"/>
      <c r="AI27" s="688"/>
      <c r="AJ27" s="688"/>
      <c r="AK27" s="688"/>
      <c r="AL27" s="688"/>
      <c r="AM27" s="688"/>
      <c r="AN27" s="688"/>
      <c r="AO27" s="688"/>
      <c r="AP27" s="688"/>
      <c r="AQ27" s="688"/>
      <c r="AR27" s="688"/>
      <c r="AS27" s="688"/>
      <c r="AT27" s="688"/>
      <c r="AU27" s="688"/>
      <c r="AV27" s="688"/>
      <c r="AW27" s="688"/>
      <c r="AX27" s="689" t="e">
        <f>'Instructions-DataEntry'!E18</f>
        <v>#VALUE!</v>
      </c>
      <c r="AY27" s="689"/>
      <c r="AZ27" s="689"/>
      <c r="BA27" s="689"/>
      <c r="BB27" s="689"/>
      <c r="BC27" s="689"/>
      <c r="BD27" s="689"/>
      <c r="BE27" s="689"/>
      <c r="BF27" s="689"/>
      <c r="BG27" s="689"/>
      <c r="BH27" s="689"/>
      <c r="BI27" s="689"/>
      <c r="BJ27" s="689"/>
      <c r="BK27" s="689"/>
      <c r="BL27" s="689"/>
      <c r="BM27" s="689"/>
      <c r="BN27" s="689"/>
      <c r="BO27" s="689"/>
    </row>
    <row r="28" spans="1:70" ht="18" customHeight="1">
      <c r="A28" s="688" t="s">
        <v>1088</v>
      </c>
      <c r="B28" s="688"/>
      <c r="C28" s="688"/>
      <c r="D28" s="688"/>
      <c r="E28" s="688"/>
      <c r="F28" s="688"/>
      <c r="G28" s="688"/>
      <c r="H28" s="688"/>
      <c r="I28" s="688"/>
      <c r="J28" s="688"/>
      <c r="K28" s="688"/>
      <c r="L28" s="688"/>
      <c r="M28" s="688"/>
      <c r="N28" s="688"/>
      <c r="O28" s="688"/>
      <c r="P28" s="688"/>
      <c r="Q28" s="688"/>
      <c r="R28" s="688"/>
      <c r="S28" s="688"/>
      <c r="T28" s="688"/>
      <c r="U28" s="688"/>
      <c r="V28" s="688"/>
      <c r="W28" s="688"/>
      <c r="X28" s="688"/>
      <c r="Y28" s="688"/>
      <c r="Z28" s="688"/>
      <c r="AA28" s="688"/>
      <c r="AB28" s="688"/>
      <c r="AC28" s="688"/>
      <c r="AD28" s="688"/>
      <c r="AE28" s="688"/>
      <c r="AF28" s="688"/>
      <c r="AG28" s="688"/>
      <c r="AH28" s="688"/>
      <c r="AI28" s="688"/>
      <c r="AJ28" s="688"/>
      <c r="AK28" s="688"/>
      <c r="AL28" s="688"/>
      <c r="AM28" s="688"/>
      <c r="AN28" s="688"/>
      <c r="AO28" s="688"/>
      <c r="AP28" s="688"/>
      <c r="AQ28" s="688"/>
      <c r="AR28" s="688"/>
      <c r="AS28" s="688"/>
      <c r="AT28" s="688"/>
      <c r="AU28" s="688"/>
      <c r="AV28" s="688"/>
      <c r="AW28" s="688"/>
      <c r="AX28" s="689" t="e">
        <f>ErrorChkQ3!J26</f>
        <v>#N/A</v>
      </c>
      <c r="AY28" s="689"/>
      <c r="AZ28" s="689"/>
      <c r="BA28" s="689"/>
      <c r="BB28" s="689"/>
      <c r="BC28" s="689"/>
      <c r="BD28" s="689"/>
      <c r="BE28" s="689"/>
      <c r="BF28" s="689"/>
      <c r="BG28" s="689"/>
      <c r="BH28" s="689"/>
      <c r="BI28" s="689"/>
      <c r="BJ28" s="689"/>
      <c r="BK28" s="689"/>
      <c r="BL28" s="689"/>
      <c r="BM28" s="689"/>
      <c r="BN28" s="689"/>
      <c r="BO28" s="689"/>
    </row>
    <row r="29" spans="1:70" ht="18" customHeight="1">
      <c r="A29" s="688" t="s">
        <v>1089</v>
      </c>
      <c r="B29" s="688"/>
      <c r="C29" s="688"/>
      <c r="D29" s="688"/>
      <c r="E29" s="688"/>
      <c r="F29" s="688"/>
      <c r="G29" s="688"/>
      <c r="H29" s="688"/>
      <c r="I29" s="688"/>
      <c r="J29" s="688"/>
      <c r="K29" s="688"/>
      <c r="L29" s="688"/>
      <c r="M29" s="688"/>
      <c r="N29" s="688"/>
      <c r="O29" s="688"/>
      <c r="P29" s="688"/>
      <c r="Q29" s="688"/>
      <c r="R29" s="688"/>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9"/>
      <c r="AY29" s="689"/>
      <c r="AZ29" s="689"/>
      <c r="BA29" s="689"/>
      <c r="BB29" s="689"/>
      <c r="BC29" s="689"/>
      <c r="BD29" s="689"/>
      <c r="BE29" s="689"/>
      <c r="BF29" s="689"/>
      <c r="BG29" s="689"/>
      <c r="BH29" s="689"/>
      <c r="BI29" s="689"/>
      <c r="BJ29" s="689"/>
      <c r="BK29" s="689"/>
      <c r="BL29" s="689"/>
      <c r="BM29" s="689"/>
      <c r="BN29" s="689"/>
      <c r="BO29" s="689"/>
    </row>
    <row r="30" spans="1:70" ht="18" customHeight="1">
      <c r="A30" s="688" t="s">
        <v>1090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9" t="e">
        <f>AX28+AX29</f>
        <v>#N/A</v>
      </c>
      <c r="AY30" s="689"/>
      <c r="AZ30" s="689"/>
      <c r="BA30" s="689"/>
      <c r="BB30" s="689"/>
      <c r="BC30" s="689"/>
      <c r="BD30" s="689"/>
      <c r="BE30" s="689"/>
      <c r="BF30" s="689"/>
      <c r="BG30" s="689"/>
      <c r="BH30" s="689"/>
      <c r="BI30" s="689"/>
      <c r="BJ30" s="689"/>
      <c r="BK30" s="689"/>
      <c r="BL30" s="689"/>
      <c r="BM30" s="689"/>
      <c r="BN30" s="689"/>
      <c r="BO30" s="689"/>
    </row>
    <row r="31" spans="1:70" ht="18" customHeight="1">
      <c r="A31" s="688" t="s">
        <v>1091</v>
      </c>
      <c r="B31" s="688"/>
      <c r="C31" s="688"/>
      <c r="D31" s="688"/>
      <c r="E31" s="688"/>
      <c r="F31" s="688"/>
      <c r="G31" s="688"/>
      <c r="H31" s="688"/>
      <c r="I31" s="688"/>
      <c r="J31" s="688"/>
      <c r="K31" s="688"/>
      <c r="L31" s="688"/>
      <c r="M31" s="688"/>
      <c r="N31" s="688"/>
      <c r="O31" s="688"/>
      <c r="P31" s="688"/>
      <c r="Q31" s="688"/>
      <c r="R31" s="688"/>
      <c r="S31" s="688"/>
      <c r="T31" s="688"/>
      <c r="U31" s="688"/>
      <c r="V31" s="688"/>
      <c r="W31" s="688"/>
      <c r="X31" s="688"/>
      <c r="Y31" s="688"/>
      <c r="Z31" s="688"/>
      <c r="AA31" s="688"/>
      <c r="AB31" s="688"/>
      <c r="AC31" s="688"/>
      <c r="AD31" s="688"/>
      <c r="AE31" s="688"/>
      <c r="AF31" s="688"/>
      <c r="AG31" s="688"/>
      <c r="AH31" s="688"/>
      <c r="AI31" s="688"/>
      <c r="AJ31" s="688"/>
      <c r="AK31" s="688"/>
      <c r="AL31" s="688"/>
      <c r="AM31" s="688"/>
      <c r="AN31" s="688"/>
      <c r="AO31" s="688"/>
      <c r="AP31" s="688"/>
      <c r="AQ31" s="688"/>
      <c r="AR31" s="688"/>
      <c r="AS31" s="688"/>
      <c r="AT31" s="688"/>
      <c r="AU31" s="688"/>
      <c r="AV31" s="688"/>
      <c r="AW31" s="688"/>
      <c r="AX31" s="689" t="e">
        <f>IF(AX27-AX30&lt;0,"ERROR - 10.g. cannot exceed 10.d.",AX27-AX30)</f>
        <v>#VALUE!</v>
      </c>
      <c r="AY31" s="689"/>
      <c r="AZ31" s="689"/>
      <c r="BA31" s="689"/>
      <c r="BB31" s="689"/>
      <c r="BC31" s="689"/>
      <c r="BD31" s="689"/>
      <c r="BE31" s="689"/>
      <c r="BF31" s="689"/>
      <c r="BG31" s="689"/>
      <c r="BH31" s="689"/>
      <c r="BI31" s="689"/>
      <c r="BJ31" s="689"/>
      <c r="BK31" s="689"/>
      <c r="BL31" s="689"/>
      <c r="BM31" s="689"/>
      <c r="BN31" s="689"/>
      <c r="BO31" s="689"/>
    </row>
    <row r="32" spans="1:70" ht="18" customHeight="1">
      <c r="A32" s="702" t="s">
        <v>1092</v>
      </c>
      <c r="B32" s="703"/>
      <c r="C32" s="703"/>
      <c r="D32" s="703"/>
      <c r="E32" s="703"/>
      <c r="F32" s="703"/>
      <c r="G32" s="703"/>
      <c r="H32" s="703"/>
      <c r="I32" s="703"/>
      <c r="J32" s="703"/>
      <c r="K32" s="703"/>
      <c r="L32" s="703"/>
      <c r="M32" s="703"/>
      <c r="N32" s="703"/>
      <c r="O32" s="703"/>
      <c r="P32" s="703"/>
      <c r="Q32" s="703"/>
      <c r="R32" s="703"/>
      <c r="S32" s="703"/>
      <c r="T32" s="703"/>
      <c r="U32" s="703"/>
      <c r="V32" s="703"/>
      <c r="W32" s="703"/>
      <c r="X32" s="703"/>
      <c r="Y32" s="703"/>
      <c r="Z32" s="703"/>
      <c r="AA32" s="703"/>
      <c r="AB32" s="703"/>
      <c r="AC32" s="703"/>
      <c r="AD32" s="703"/>
      <c r="AE32" s="703"/>
      <c r="AF32" s="703"/>
      <c r="AG32" s="703"/>
      <c r="AH32" s="703"/>
      <c r="AI32" s="703"/>
      <c r="AJ32" s="703"/>
      <c r="AK32" s="703"/>
      <c r="AL32" s="703"/>
      <c r="AM32" s="703"/>
      <c r="AN32" s="703"/>
      <c r="AO32" s="703"/>
      <c r="AP32" s="703"/>
      <c r="AQ32" s="703"/>
      <c r="AR32" s="703"/>
      <c r="AS32" s="703"/>
      <c r="AT32" s="703"/>
      <c r="AU32" s="703"/>
      <c r="AV32" s="703"/>
      <c r="AW32" s="703"/>
      <c r="AX32" s="703"/>
      <c r="AY32" s="703"/>
      <c r="AZ32" s="703"/>
      <c r="BA32" s="703"/>
      <c r="BB32" s="703"/>
      <c r="BC32" s="703"/>
      <c r="BD32" s="703"/>
      <c r="BE32" s="703"/>
      <c r="BF32" s="703"/>
      <c r="BG32" s="703"/>
      <c r="BH32" s="703"/>
      <c r="BI32" s="703"/>
      <c r="BJ32" s="703"/>
      <c r="BK32" s="703"/>
      <c r="BL32" s="703"/>
      <c r="BM32" s="703"/>
      <c r="BN32" s="703"/>
      <c r="BO32" s="704"/>
    </row>
    <row r="33" spans="1:67" ht="18" customHeight="1">
      <c r="A33" s="688" t="s">
        <v>1093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9" t="e">
        <f>AX27-'Instructions-DataEntry'!$C$103</f>
        <v>#VALUE!</v>
      </c>
      <c r="AY33" s="689"/>
      <c r="AZ33" s="689"/>
      <c r="BA33" s="689"/>
      <c r="BB33" s="689"/>
      <c r="BC33" s="689"/>
      <c r="BD33" s="689"/>
      <c r="BE33" s="689"/>
      <c r="BF33" s="689"/>
      <c r="BG33" s="689"/>
      <c r="BH33" s="689"/>
      <c r="BI33" s="689"/>
      <c r="BJ33" s="689"/>
      <c r="BK33" s="689"/>
      <c r="BL33" s="689"/>
      <c r="BM33" s="689"/>
      <c r="BN33" s="689"/>
      <c r="BO33" s="689"/>
    </row>
    <row r="34" spans="1:67" ht="18" customHeight="1">
      <c r="A34" s="688" t="s">
        <v>1094</v>
      </c>
      <c r="B34" s="688"/>
      <c r="C34" s="688"/>
      <c r="D34" s="688"/>
      <c r="E34" s="688"/>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688"/>
      <c r="AI34" s="688"/>
      <c r="AJ34" s="688"/>
      <c r="AK34" s="688"/>
      <c r="AL34" s="688"/>
      <c r="AM34" s="688"/>
      <c r="AN34" s="688"/>
      <c r="AO34" s="688"/>
      <c r="AP34" s="688"/>
      <c r="AQ34" s="688"/>
      <c r="AR34" s="688"/>
      <c r="AS34" s="688"/>
      <c r="AT34" s="688"/>
      <c r="AU34" s="688"/>
      <c r="AV34" s="688"/>
      <c r="AW34" s="688"/>
      <c r="AX34" s="689" t="e">
        <f>ErrorChkQ3!J24</f>
        <v>#N/A</v>
      </c>
      <c r="AY34" s="689"/>
      <c r="AZ34" s="689"/>
      <c r="BA34" s="689"/>
      <c r="BB34" s="689"/>
      <c r="BC34" s="689"/>
      <c r="BD34" s="689"/>
      <c r="BE34" s="689"/>
      <c r="BF34" s="689"/>
      <c r="BG34" s="689"/>
      <c r="BH34" s="689"/>
      <c r="BI34" s="689"/>
      <c r="BJ34" s="689"/>
      <c r="BK34" s="689"/>
      <c r="BL34" s="689"/>
      <c r="BM34" s="689"/>
      <c r="BN34" s="689"/>
      <c r="BO34" s="689"/>
    </row>
    <row r="35" spans="1:67" ht="18" customHeight="1">
      <c r="A35" s="688" t="s">
        <v>1095</v>
      </c>
      <c r="B35" s="688"/>
      <c r="C35" s="688"/>
      <c r="D35" s="688"/>
      <c r="E35" s="688"/>
      <c r="F35" s="688"/>
      <c r="G35" s="688"/>
      <c r="H35" s="688"/>
      <c r="I35" s="688"/>
      <c r="J35" s="688"/>
      <c r="K35" s="688"/>
      <c r="L35" s="688"/>
      <c r="M35" s="688"/>
      <c r="N35" s="688"/>
      <c r="O35" s="688"/>
      <c r="P35" s="688"/>
      <c r="Q35" s="688"/>
      <c r="R35" s="688"/>
      <c r="S35" s="688"/>
      <c r="T35" s="688"/>
      <c r="U35" s="688"/>
      <c r="V35" s="688"/>
      <c r="W35" s="688"/>
      <c r="X35" s="688"/>
      <c r="Y35" s="688"/>
      <c r="Z35" s="688"/>
      <c r="AA35" s="688"/>
      <c r="AB35" s="688"/>
      <c r="AC35" s="688"/>
      <c r="AD35" s="688"/>
      <c r="AE35" s="688"/>
      <c r="AF35" s="688"/>
      <c r="AG35" s="688"/>
      <c r="AH35" s="688"/>
      <c r="AI35" s="688"/>
      <c r="AJ35" s="688"/>
      <c r="AK35" s="688"/>
      <c r="AL35" s="688"/>
      <c r="AM35" s="688"/>
      <c r="AN35" s="688"/>
      <c r="AO35" s="688"/>
      <c r="AP35" s="688"/>
      <c r="AQ35" s="688"/>
      <c r="AR35" s="688"/>
      <c r="AS35" s="688"/>
      <c r="AT35" s="688"/>
      <c r="AU35" s="688"/>
      <c r="AV35" s="688"/>
      <c r="AW35" s="688"/>
      <c r="AX35" s="689" t="e">
        <f>IF(AX33-AX34&lt;0,0,AX33-AX34)</f>
        <v>#VALUE!</v>
      </c>
      <c r="AY35" s="689"/>
      <c r="AZ35" s="689"/>
      <c r="BA35" s="689"/>
      <c r="BB35" s="689"/>
      <c r="BC35" s="689"/>
      <c r="BD35" s="689"/>
      <c r="BE35" s="689"/>
      <c r="BF35" s="689"/>
      <c r="BG35" s="689"/>
      <c r="BH35" s="689"/>
      <c r="BI35" s="689"/>
      <c r="BJ35" s="689"/>
      <c r="BK35" s="689"/>
      <c r="BL35" s="689"/>
      <c r="BM35" s="689"/>
      <c r="BN35" s="689"/>
      <c r="BO35" s="689"/>
    </row>
    <row r="36" spans="1:67" ht="18" customHeight="1">
      <c r="A36" s="702" t="s">
        <v>1096</v>
      </c>
      <c r="B36" s="703"/>
      <c r="C36" s="703"/>
      <c r="D36" s="703"/>
      <c r="E36" s="703"/>
      <c r="F36" s="703"/>
      <c r="G36" s="703"/>
      <c r="H36" s="703"/>
      <c r="I36" s="703"/>
      <c r="J36" s="703"/>
      <c r="K36" s="703"/>
      <c r="L36" s="703"/>
      <c r="M36" s="703"/>
      <c r="N36" s="703"/>
      <c r="O36" s="703"/>
      <c r="P36" s="703"/>
      <c r="Q36" s="703"/>
      <c r="R36" s="703"/>
      <c r="S36" s="703"/>
      <c r="T36" s="703"/>
      <c r="U36" s="703"/>
      <c r="V36" s="703"/>
      <c r="W36" s="703"/>
      <c r="X36" s="703"/>
      <c r="Y36" s="703"/>
      <c r="Z36" s="703"/>
      <c r="AA36" s="703"/>
      <c r="AB36" s="703"/>
      <c r="AC36" s="703"/>
      <c r="AD36" s="703"/>
      <c r="AE36" s="703"/>
      <c r="AF36" s="703"/>
      <c r="AG36" s="703"/>
      <c r="AH36" s="703"/>
      <c r="AI36" s="703"/>
      <c r="AJ36" s="703"/>
      <c r="AK36" s="703"/>
      <c r="AL36" s="703"/>
      <c r="AM36" s="703"/>
      <c r="AN36" s="703"/>
      <c r="AO36" s="703"/>
      <c r="AP36" s="703"/>
      <c r="AQ36" s="703"/>
      <c r="AR36" s="703"/>
      <c r="AS36" s="703"/>
      <c r="AT36" s="703"/>
      <c r="AU36" s="703"/>
      <c r="AV36" s="703"/>
      <c r="AW36" s="703"/>
      <c r="AX36" s="703"/>
      <c r="AY36" s="703"/>
      <c r="AZ36" s="703"/>
      <c r="BA36" s="703"/>
      <c r="BB36" s="703"/>
      <c r="BC36" s="703"/>
      <c r="BD36" s="703"/>
      <c r="BE36" s="703"/>
      <c r="BF36" s="703"/>
      <c r="BG36" s="703"/>
      <c r="BH36" s="703"/>
      <c r="BI36" s="703"/>
      <c r="BJ36" s="703"/>
      <c r="BK36" s="703"/>
      <c r="BL36" s="703"/>
      <c r="BM36" s="703"/>
      <c r="BN36" s="703"/>
      <c r="BO36" s="704"/>
    </row>
    <row r="37" spans="1:67" ht="18" customHeight="1">
      <c r="A37" s="688" t="s">
        <v>1097</v>
      </c>
      <c r="B37" s="688"/>
      <c r="C37" s="688"/>
      <c r="D37" s="688"/>
      <c r="E37" s="688"/>
      <c r="F37" s="688"/>
      <c r="G37" s="688"/>
      <c r="H37" s="688"/>
      <c r="I37" s="688"/>
      <c r="J37" s="688"/>
      <c r="K37" s="688"/>
      <c r="L37" s="688"/>
      <c r="M37" s="688"/>
      <c r="N37" s="688"/>
      <c r="O37" s="688"/>
      <c r="P37" s="688"/>
      <c r="Q37" s="688"/>
      <c r="R37" s="688"/>
      <c r="S37" s="688"/>
      <c r="T37" s="688"/>
      <c r="U37" s="688"/>
      <c r="V37" s="688"/>
      <c r="W37" s="688"/>
      <c r="X37" s="688"/>
      <c r="Y37" s="688"/>
      <c r="Z37" s="688"/>
      <c r="AA37" s="688"/>
      <c r="AB37" s="688"/>
      <c r="AC37" s="688"/>
      <c r="AD37" s="688"/>
      <c r="AE37" s="688"/>
      <c r="AF37" s="688"/>
      <c r="AG37" s="688"/>
      <c r="AH37" s="688"/>
      <c r="AI37" s="688"/>
      <c r="AJ37" s="688"/>
      <c r="AK37" s="688"/>
      <c r="AL37" s="688"/>
      <c r="AM37" s="688"/>
      <c r="AN37" s="688"/>
      <c r="AO37" s="688"/>
      <c r="AP37" s="688"/>
      <c r="AQ37" s="688"/>
      <c r="AR37" s="688"/>
      <c r="AS37" s="688"/>
      <c r="AT37" s="688"/>
      <c r="AU37" s="688"/>
      <c r="AV37" s="688"/>
      <c r="AW37" s="688"/>
      <c r="AX37" s="705"/>
      <c r="AY37" s="705"/>
      <c r="AZ37" s="705"/>
      <c r="BA37" s="705"/>
      <c r="BB37" s="705"/>
      <c r="BC37" s="705"/>
      <c r="BD37" s="705"/>
      <c r="BE37" s="705"/>
      <c r="BF37" s="705"/>
      <c r="BG37" s="705"/>
      <c r="BH37" s="705"/>
      <c r="BI37" s="705"/>
      <c r="BJ37" s="705"/>
      <c r="BK37" s="705"/>
      <c r="BL37" s="705"/>
      <c r="BM37" s="705"/>
      <c r="BN37" s="705"/>
      <c r="BO37" s="705"/>
    </row>
    <row r="38" spans="1:67" ht="18" customHeight="1">
      <c r="A38" s="688" t="s">
        <v>1098</v>
      </c>
      <c r="B38" s="688"/>
      <c r="C38" s="688"/>
      <c r="D38" s="688"/>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688"/>
      <c r="AE38" s="688"/>
      <c r="AF38" s="688"/>
      <c r="AG38" s="688"/>
      <c r="AH38" s="688"/>
      <c r="AI38" s="688"/>
      <c r="AJ38" s="688"/>
      <c r="AK38" s="688"/>
      <c r="AL38" s="688"/>
      <c r="AM38" s="688"/>
      <c r="AN38" s="688"/>
      <c r="AO38" s="688"/>
      <c r="AP38" s="688"/>
      <c r="AQ38" s="688"/>
      <c r="AR38" s="688"/>
      <c r="AS38" s="688"/>
      <c r="AT38" s="688"/>
      <c r="AU38" s="688"/>
      <c r="AV38" s="688"/>
      <c r="AW38" s="688"/>
      <c r="AX38" s="705"/>
      <c r="AY38" s="705"/>
      <c r="AZ38" s="705"/>
      <c r="BA38" s="705"/>
      <c r="BB38" s="705"/>
      <c r="BC38" s="705"/>
      <c r="BD38" s="705"/>
      <c r="BE38" s="705"/>
      <c r="BF38" s="705"/>
      <c r="BG38" s="705"/>
      <c r="BH38" s="705"/>
      <c r="BI38" s="705"/>
      <c r="BJ38" s="705"/>
      <c r="BK38" s="705"/>
      <c r="BL38" s="705"/>
      <c r="BM38" s="705"/>
      <c r="BN38" s="705"/>
      <c r="BO38" s="705"/>
    </row>
    <row r="39" spans="1:67" ht="18" customHeight="1">
      <c r="A39" s="688" t="s">
        <v>1099</v>
      </c>
      <c r="B39" s="688"/>
      <c r="C39" s="688"/>
      <c r="D39" s="688"/>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688"/>
      <c r="AE39" s="688"/>
      <c r="AF39" s="688"/>
      <c r="AG39" s="688"/>
      <c r="AH39" s="688"/>
      <c r="AI39" s="688"/>
      <c r="AJ39" s="688"/>
      <c r="AK39" s="688"/>
      <c r="AL39" s="688"/>
      <c r="AM39" s="688"/>
      <c r="AN39" s="688"/>
      <c r="AO39" s="688"/>
      <c r="AP39" s="688"/>
      <c r="AQ39" s="688"/>
      <c r="AR39" s="688"/>
      <c r="AS39" s="688"/>
      <c r="AT39" s="688"/>
      <c r="AU39" s="688"/>
      <c r="AV39" s="688"/>
      <c r="AW39" s="688"/>
      <c r="AX39" s="705"/>
      <c r="AY39" s="705"/>
      <c r="AZ39" s="705"/>
      <c r="BA39" s="705"/>
      <c r="BB39" s="705"/>
      <c r="BC39" s="705"/>
      <c r="BD39" s="705"/>
      <c r="BE39" s="705"/>
      <c r="BF39" s="705"/>
      <c r="BG39" s="705"/>
      <c r="BH39" s="705"/>
      <c r="BI39" s="705"/>
      <c r="BJ39" s="705"/>
      <c r="BK39" s="705"/>
      <c r="BL39" s="705"/>
      <c r="BM39" s="705"/>
      <c r="BN39" s="705"/>
      <c r="BO39" s="705"/>
    </row>
    <row r="40" spans="1:67" ht="18" customHeight="1">
      <c r="A40" s="688" t="s">
        <v>1100</v>
      </c>
      <c r="B40" s="688"/>
      <c r="C40" s="688"/>
      <c r="D40" s="688"/>
      <c r="E40" s="688"/>
      <c r="F40" s="688"/>
      <c r="G40" s="688"/>
      <c r="H40" s="688"/>
      <c r="I40" s="688"/>
      <c r="J40" s="688"/>
      <c r="K40" s="688"/>
      <c r="L40" s="688"/>
      <c r="M40" s="688"/>
      <c r="N40" s="688"/>
      <c r="O40" s="688"/>
      <c r="P40" s="688"/>
      <c r="Q40" s="688"/>
      <c r="R40" s="688"/>
      <c r="S40" s="688"/>
      <c r="T40" s="688"/>
      <c r="U40" s="688"/>
      <c r="V40" s="688"/>
      <c r="W40" s="688"/>
      <c r="X40" s="688"/>
      <c r="Y40" s="688"/>
      <c r="Z40" s="688"/>
      <c r="AA40" s="688"/>
      <c r="AB40" s="688"/>
      <c r="AC40" s="688"/>
      <c r="AD40" s="688"/>
      <c r="AE40" s="688"/>
      <c r="AF40" s="688"/>
      <c r="AG40" s="688"/>
      <c r="AH40" s="688"/>
      <c r="AI40" s="688"/>
      <c r="AJ40" s="688"/>
      <c r="AK40" s="688"/>
      <c r="AL40" s="688"/>
      <c r="AM40" s="688"/>
      <c r="AN40" s="688"/>
      <c r="AO40" s="688"/>
      <c r="AP40" s="688"/>
      <c r="AQ40" s="688"/>
      <c r="AR40" s="688"/>
      <c r="AS40" s="688"/>
      <c r="AT40" s="688"/>
      <c r="AU40" s="688"/>
      <c r="AV40" s="688"/>
      <c r="AW40" s="688"/>
      <c r="AX40" s="705"/>
      <c r="AY40" s="705"/>
      <c r="AZ40" s="705"/>
      <c r="BA40" s="705"/>
      <c r="BB40" s="705"/>
      <c r="BC40" s="705"/>
      <c r="BD40" s="705"/>
      <c r="BE40" s="705"/>
      <c r="BF40" s="705"/>
      <c r="BG40" s="705"/>
      <c r="BH40" s="705"/>
      <c r="BI40" s="705"/>
      <c r="BJ40" s="705"/>
      <c r="BK40" s="705"/>
      <c r="BL40" s="705"/>
      <c r="BM40" s="705"/>
      <c r="BN40" s="705"/>
      <c r="BO40" s="705"/>
    </row>
    <row r="41" spans="1:67" ht="17.25" customHeight="1">
      <c r="A41" s="713"/>
      <c r="B41" s="714"/>
      <c r="C41" s="714"/>
      <c r="D41" s="714"/>
      <c r="E41" s="714"/>
      <c r="F41" s="715"/>
      <c r="G41" s="706" t="s">
        <v>1101</v>
      </c>
      <c r="H41" s="706"/>
      <c r="I41" s="706"/>
      <c r="J41" s="706"/>
      <c r="K41" s="706"/>
      <c r="L41" s="706"/>
      <c r="M41" s="706" t="s">
        <v>1102</v>
      </c>
      <c r="N41" s="706"/>
      <c r="O41" s="706"/>
      <c r="P41" s="706"/>
      <c r="Q41" s="706"/>
      <c r="R41" s="706"/>
      <c r="S41" s="706"/>
      <c r="T41" s="706" t="s">
        <v>1103</v>
      </c>
      <c r="U41" s="706"/>
      <c r="V41" s="706"/>
      <c r="W41" s="706"/>
      <c r="X41" s="706"/>
      <c r="Y41" s="706"/>
      <c r="Z41" s="706"/>
      <c r="AA41" s="706"/>
      <c r="AB41" s="706" t="s">
        <v>1104</v>
      </c>
      <c r="AC41" s="706"/>
      <c r="AD41" s="706"/>
      <c r="AE41" s="706"/>
      <c r="AF41" s="706"/>
      <c r="AG41" s="706"/>
      <c r="AH41" s="706"/>
      <c r="AI41" s="706"/>
      <c r="AJ41" s="706" t="s">
        <v>1105</v>
      </c>
      <c r="AK41" s="706"/>
      <c r="AL41" s="706"/>
      <c r="AM41" s="706"/>
      <c r="AN41" s="706"/>
      <c r="AO41" s="706"/>
      <c r="AP41" s="706"/>
      <c r="AQ41" s="706"/>
      <c r="AR41" s="706"/>
      <c r="AS41" s="706"/>
      <c r="AT41" s="706" t="s">
        <v>1106</v>
      </c>
      <c r="AU41" s="706"/>
      <c r="AV41" s="706"/>
      <c r="AW41" s="706"/>
      <c r="AX41" s="706"/>
      <c r="AY41" s="706"/>
      <c r="AZ41" s="706"/>
      <c r="BA41" s="706"/>
      <c r="BB41" s="706"/>
      <c r="BC41" s="706"/>
      <c r="BD41" s="706"/>
      <c r="BE41" s="706" t="s">
        <v>1107</v>
      </c>
      <c r="BF41" s="706"/>
      <c r="BG41" s="706"/>
      <c r="BH41" s="706"/>
      <c r="BI41" s="706"/>
      <c r="BJ41" s="706"/>
      <c r="BK41" s="706"/>
      <c r="BL41" s="706"/>
      <c r="BM41" s="706"/>
      <c r="BN41" s="706"/>
      <c r="BO41" s="706"/>
    </row>
    <row r="42" spans="1:67" ht="17.25" customHeight="1">
      <c r="A42" s="707" t="s">
        <v>1108</v>
      </c>
      <c r="B42" s="708"/>
      <c r="C42" s="708"/>
      <c r="D42" s="708"/>
      <c r="E42" s="708"/>
      <c r="F42" s="709"/>
      <c r="G42" s="706"/>
      <c r="H42" s="706"/>
      <c r="I42" s="706"/>
      <c r="J42" s="706"/>
      <c r="K42" s="706"/>
      <c r="L42" s="706"/>
      <c r="M42" s="710"/>
      <c r="N42" s="710"/>
      <c r="O42" s="710"/>
      <c r="P42" s="710"/>
      <c r="Q42" s="710"/>
      <c r="R42" s="710"/>
      <c r="S42" s="710"/>
      <c r="T42" s="711"/>
      <c r="U42" s="711"/>
      <c r="V42" s="711"/>
      <c r="W42" s="711"/>
      <c r="X42" s="711"/>
      <c r="Y42" s="711"/>
      <c r="Z42" s="711"/>
      <c r="AA42" s="711"/>
      <c r="AB42" s="711"/>
      <c r="AC42" s="711"/>
      <c r="AD42" s="711"/>
      <c r="AE42" s="711"/>
      <c r="AF42" s="711"/>
      <c r="AG42" s="711"/>
      <c r="AH42" s="711"/>
      <c r="AI42" s="711"/>
      <c r="AJ42" s="712"/>
      <c r="AK42" s="712"/>
      <c r="AL42" s="712"/>
      <c r="AM42" s="712"/>
      <c r="AN42" s="712"/>
      <c r="AO42" s="712"/>
      <c r="AP42" s="712"/>
      <c r="AQ42" s="712"/>
      <c r="AR42" s="712"/>
      <c r="AS42" s="712"/>
      <c r="AT42" s="712"/>
      <c r="AU42" s="712"/>
      <c r="AV42" s="712"/>
      <c r="AW42" s="712"/>
      <c r="AX42" s="712"/>
      <c r="AY42" s="712"/>
      <c r="AZ42" s="712"/>
      <c r="BA42" s="712"/>
      <c r="BB42" s="712"/>
      <c r="BC42" s="712"/>
      <c r="BD42" s="712"/>
      <c r="BE42" s="712"/>
      <c r="BF42" s="712"/>
      <c r="BG42" s="712"/>
      <c r="BH42" s="712"/>
      <c r="BI42" s="712"/>
      <c r="BJ42" s="712"/>
      <c r="BK42" s="712"/>
      <c r="BL42" s="712"/>
      <c r="BM42" s="712"/>
      <c r="BN42" s="712"/>
      <c r="BO42" s="712"/>
    </row>
    <row r="43" spans="1:67" ht="17.25" customHeight="1" thickBot="1">
      <c r="A43" s="723" t="s">
        <v>1109</v>
      </c>
      <c r="B43" s="724"/>
      <c r="C43" s="724"/>
      <c r="D43" s="724"/>
      <c r="E43" s="724"/>
      <c r="F43" s="725"/>
      <c r="G43" s="726"/>
      <c r="H43" s="726"/>
      <c r="I43" s="726"/>
      <c r="J43" s="726"/>
      <c r="K43" s="726"/>
      <c r="L43" s="726"/>
      <c r="M43" s="727"/>
      <c r="N43" s="727"/>
      <c r="O43" s="727"/>
      <c r="P43" s="727"/>
      <c r="Q43" s="727"/>
      <c r="R43" s="727"/>
      <c r="S43" s="727"/>
      <c r="T43" s="728"/>
      <c r="U43" s="728"/>
      <c r="V43" s="728"/>
      <c r="W43" s="728"/>
      <c r="X43" s="728"/>
      <c r="Y43" s="728"/>
      <c r="Z43" s="728"/>
      <c r="AA43" s="728"/>
      <c r="AB43" s="728"/>
      <c r="AC43" s="728"/>
      <c r="AD43" s="728"/>
      <c r="AE43" s="728"/>
      <c r="AF43" s="728"/>
      <c r="AG43" s="728"/>
      <c r="AH43" s="728"/>
      <c r="AI43" s="728"/>
      <c r="AJ43" s="716"/>
      <c r="AK43" s="716"/>
      <c r="AL43" s="716"/>
      <c r="AM43" s="716"/>
      <c r="AN43" s="716"/>
      <c r="AO43" s="716"/>
      <c r="AP43" s="716"/>
      <c r="AQ43" s="716"/>
      <c r="AR43" s="716"/>
      <c r="AS43" s="716"/>
      <c r="AT43" s="716"/>
      <c r="AU43" s="716"/>
      <c r="AV43" s="716"/>
      <c r="AW43" s="716"/>
      <c r="AX43" s="716"/>
      <c r="AY43" s="716"/>
      <c r="AZ43" s="716"/>
      <c r="BA43" s="716"/>
      <c r="BB43" s="716"/>
      <c r="BC43" s="716"/>
      <c r="BD43" s="716"/>
      <c r="BE43" s="716"/>
      <c r="BF43" s="716"/>
      <c r="BG43" s="716"/>
      <c r="BH43" s="716"/>
      <c r="BI43" s="716"/>
      <c r="BJ43" s="716"/>
      <c r="BK43" s="716"/>
      <c r="BL43" s="716"/>
      <c r="BM43" s="716"/>
      <c r="BN43" s="716"/>
      <c r="BO43" s="716"/>
    </row>
    <row r="44" spans="1:67" ht="17.25" customHeigh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5"/>
      <c r="AB44" s="717" t="s">
        <v>1110</v>
      </c>
      <c r="AC44" s="718"/>
      <c r="AD44" s="718"/>
      <c r="AE44" s="718"/>
      <c r="AF44" s="718"/>
      <c r="AG44" s="718"/>
      <c r="AH44" s="718"/>
      <c r="AI44" s="719"/>
      <c r="AJ44" s="720"/>
      <c r="AK44" s="721"/>
      <c r="AL44" s="721"/>
      <c r="AM44" s="721"/>
      <c r="AN44" s="721"/>
      <c r="AO44" s="721"/>
      <c r="AP44" s="721"/>
      <c r="AQ44" s="721"/>
      <c r="AR44" s="721"/>
      <c r="AS44" s="722"/>
      <c r="AT44" s="720"/>
      <c r="AU44" s="721"/>
      <c r="AV44" s="721"/>
      <c r="AW44" s="721"/>
      <c r="AX44" s="721"/>
      <c r="AY44" s="721"/>
      <c r="AZ44" s="721"/>
      <c r="BA44" s="721"/>
      <c r="BB44" s="721"/>
      <c r="BC44" s="721"/>
      <c r="BD44" s="722"/>
      <c r="BE44" s="720"/>
      <c r="BF44" s="721"/>
      <c r="BG44" s="721"/>
      <c r="BH44" s="721"/>
      <c r="BI44" s="721"/>
      <c r="BJ44" s="721"/>
      <c r="BK44" s="721"/>
      <c r="BL44" s="721"/>
      <c r="BM44" s="721"/>
      <c r="BN44" s="721"/>
      <c r="BO44" s="722"/>
    </row>
    <row r="45" spans="1:67" ht="34.5" customHeight="1">
      <c r="A45" s="185" t="s">
        <v>1111</v>
      </c>
      <c r="B45" s="729" t="s">
        <v>1125</v>
      </c>
      <c r="C45" s="729"/>
      <c r="D45" s="729"/>
      <c r="E45" s="729"/>
      <c r="F45" s="729"/>
      <c r="G45" s="729"/>
      <c r="H45" s="729"/>
      <c r="I45" s="729"/>
      <c r="J45" s="729"/>
      <c r="K45" s="729"/>
      <c r="L45" s="729"/>
      <c r="M45" s="729"/>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9"/>
      <c r="BC45" s="729"/>
      <c r="BD45" s="729"/>
      <c r="BE45" s="729"/>
      <c r="BF45" s="729"/>
      <c r="BG45" s="729"/>
      <c r="BH45" s="729"/>
      <c r="BI45" s="729"/>
      <c r="BJ45" s="729"/>
      <c r="BK45" s="729"/>
      <c r="BL45" s="729"/>
      <c r="BM45" s="729"/>
      <c r="BN45" s="729"/>
      <c r="BO45" s="730"/>
    </row>
    <row r="46" spans="1:67" ht="27.75" customHeight="1">
      <c r="A46" s="731" t="s">
        <v>1112</v>
      </c>
      <c r="B46" s="751" t="s">
        <v>1126</v>
      </c>
      <c r="C46" s="752"/>
      <c r="D46" s="752"/>
      <c r="E46" s="752"/>
      <c r="F46" s="752"/>
      <c r="G46" s="752"/>
      <c r="H46" s="752"/>
      <c r="I46" s="752"/>
      <c r="J46" s="752"/>
      <c r="K46" s="752"/>
      <c r="L46" s="752"/>
      <c r="M46" s="752"/>
      <c r="N46" s="752"/>
      <c r="O46" s="752"/>
      <c r="P46" s="752"/>
      <c r="Q46" s="752"/>
      <c r="R46" s="752"/>
      <c r="S46" s="752"/>
      <c r="T46" s="752"/>
      <c r="U46" s="752"/>
      <c r="V46" s="752"/>
      <c r="W46" s="752"/>
      <c r="X46" s="752"/>
      <c r="Y46" s="752"/>
      <c r="Z46" s="752"/>
      <c r="AA46" s="752"/>
      <c r="AB46" s="752"/>
      <c r="AC46" s="752"/>
      <c r="AD46" s="752"/>
      <c r="AE46" s="752"/>
      <c r="AF46" s="752"/>
      <c r="AG46" s="752"/>
      <c r="AH46" s="752"/>
      <c r="AI46" s="752"/>
      <c r="AJ46" s="752"/>
      <c r="AK46" s="752"/>
      <c r="AL46" s="752"/>
      <c r="AM46" s="752"/>
      <c r="AN46" s="752"/>
      <c r="AO46" s="752"/>
      <c r="AP46" s="752"/>
      <c r="AQ46" s="752"/>
      <c r="AR46" s="752"/>
      <c r="AS46" s="752"/>
      <c r="AT46" s="752"/>
      <c r="AU46" s="752"/>
      <c r="AV46" s="752"/>
      <c r="AW46" s="752"/>
      <c r="AX46" s="752"/>
      <c r="AY46" s="752"/>
      <c r="AZ46" s="752"/>
      <c r="BA46" s="752"/>
      <c r="BB46" s="752"/>
      <c r="BC46" s="752"/>
      <c r="BD46" s="752"/>
      <c r="BE46" s="752"/>
      <c r="BF46" s="752"/>
      <c r="BG46" s="752"/>
      <c r="BH46" s="752"/>
      <c r="BI46" s="752"/>
      <c r="BJ46" s="752"/>
      <c r="BK46" s="752"/>
      <c r="BL46" s="752"/>
      <c r="BM46" s="752"/>
      <c r="BN46" s="752"/>
      <c r="BO46" s="753"/>
    </row>
    <row r="47" spans="1:67" ht="24.75" customHeight="1">
      <c r="A47" s="732"/>
      <c r="B47" s="754"/>
      <c r="C47" s="755"/>
      <c r="D47" s="755"/>
      <c r="E47" s="755"/>
      <c r="F47" s="755"/>
      <c r="G47" s="755"/>
      <c r="H47" s="755"/>
      <c r="I47" s="755"/>
      <c r="J47" s="755"/>
      <c r="K47" s="755"/>
      <c r="L47" s="755"/>
      <c r="M47" s="755"/>
      <c r="N47" s="755"/>
      <c r="O47" s="755"/>
      <c r="P47" s="755"/>
      <c r="Q47" s="755"/>
      <c r="R47" s="755"/>
      <c r="S47" s="755"/>
      <c r="T47" s="755"/>
      <c r="U47" s="755"/>
      <c r="V47" s="755"/>
      <c r="W47" s="755"/>
      <c r="X47" s="755"/>
      <c r="Y47" s="755"/>
      <c r="Z47" s="755"/>
      <c r="AA47" s="755"/>
      <c r="AB47" s="755"/>
      <c r="AC47" s="755"/>
      <c r="AD47" s="755"/>
      <c r="AE47" s="755"/>
      <c r="AF47" s="755"/>
      <c r="AG47" s="755"/>
      <c r="AH47" s="755"/>
      <c r="AI47" s="755"/>
      <c r="AJ47" s="755"/>
      <c r="AK47" s="755"/>
      <c r="AL47" s="755"/>
      <c r="AM47" s="755"/>
      <c r="AN47" s="755"/>
      <c r="AO47" s="755"/>
      <c r="AP47" s="755"/>
      <c r="AQ47" s="755"/>
      <c r="AR47" s="755"/>
      <c r="AS47" s="755"/>
      <c r="AT47" s="755"/>
      <c r="AU47" s="755"/>
      <c r="AV47" s="755"/>
      <c r="AW47" s="755"/>
      <c r="AX47" s="755"/>
      <c r="AY47" s="755"/>
      <c r="AZ47" s="755"/>
      <c r="BA47" s="755"/>
      <c r="BB47" s="755"/>
      <c r="BC47" s="755"/>
      <c r="BD47" s="755"/>
      <c r="BE47" s="755"/>
      <c r="BF47" s="755"/>
      <c r="BG47" s="755"/>
      <c r="BH47" s="755"/>
      <c r="BI47" s="755"/>
      <c r="BJ47" s="755"/>
      <c r="BK47" s="755"/>
      <c r="BL47" s="755"/>
      <c r="BM47" s="755"/>
      <c r="BN47" s="755"/>
      <c r="BO47" s="756"/>
    </row>
    <row r="48" spans="1:67" ht="15" customHeight="1">
      <c r="A48" s="713" t="s">
        <v>1113</v>
      </c>
      <c r="B48" s="714"/>
      <c r="C48" s="714"/>
      <c r="D48" s="714"/>
      <c r="E48" s="714"/>
      <c r="F48" s="714"/>
      <c r="G48" s="714"/>
      <c r="H48" s="714"/>
      <c r="I48" s="714"/>
      <c r="J48" s="714"/>
      <c r="K48" s="714"/>
      <c r="L48" s="714"/>
      <c r="M48" s="714"/>
      <c r="N48" s="714"/>
      <c r="O48" s="714"/>
      <c r="P48" s="714"/>
      <c r="Q48" s="714"/>
      <c r="R48" s="714"/>
      <c r="S48" s="714"/>
      <c r="T48" s="714"/>
      <c r="U48" s="714"/>
      <c r="V48" s="714"/>
      <c r="W48" s="714"/>
      <c r="X48" s="714"/>
      <c r="Y48" s="714"/>
      <c r="Z48" s="714"/>
      <c r="AA48" s="714"/>
      <c r="AB48" s="714"/>
      <c r="AC48" s="714"/>
      <c r="AD48" s="714"/>
      <c r="AE48" s="714"/>
      <c r="AF48" s="714"/>
      <c r="AG48" s="714"/>
      <c r="AH48" s="714"/>
      <c r="AI48" s="714"/>
      <c r="AJ48" s="714"/>
      <c r="AK48" s="714"/>
      <c r="AL48" s="714"/>
      <c r="AM48" s="714"/>
      <c r="AN48" s="714"/>
      <c r="AO48" s="714"/>
      <c r="AP48" s="714"/>
      <c r="AQ48" s="714"/>
      <c r="AR48" s="714"/>
      <c r="AS48" s="715"/>
      <c r="AT48" s="713" t="s">
        <v>1114</v>
      </c>
      <c r="AU48" s="714"/>
      <c r="AV48" s="714"/>
      <c r="AW48" s="714"/>
      <c r="AX48" s="714"/>
      <c r="AY48" s="714"/>
      <c r="AZ48" s="714"/>
      <c r="BA48" s="714"/>
      <c r="BB48" s="714"/>
      <c r="BC48" s="714"/>
      <c r="BD48" s="714"/>
      <c r="BE48" s="714"/>
      <c r="BF48" s="714"/>
      <c r="BG48" s="714"/>
      <c r="BH48" s="714"/>
      <c r="BI48" s="714"/>
      <c r="BJ48" s="714"/>
      <c r="BK48" s="714"/>
      <c r="BL48" s="714"/>
      <c r="BM48" s="714"/>
      <c r="BN48" s="714"/>
      <c r="BO48" s="715"/>
    </row>
    <row r="49" spans="1:67" ht="18" customHeight="1">
      <c r="A49" s="733"/>
      <c r="B49" s="734"/>
      <c r="C49" s="734"/>
      <c r="D49" s="734"/>
      <c r="E49" s="734"/>
      <c r="F49" s="734"/>
      <c r="G49" s="737" t="e">
        <f>'Instructions-DataEntry'!E14</f>
        <v>#N/A</v>
      </c>
      <c r="H49" s="737"/>
      <c r="I49" s="737"/>
      <c r="J49" s="737"/>
      <c r="K49" s="737"/>
      <c r="L49" s="737"/>
      <c r="M49" s="737"/>
      <c r="N49" s="737"/>
      <c r="O49" s="737"/>
      <c r="P49" s="737"/>
      <c r="Q49" s="737"/>
      <c r="R49" s="737"/>
      <c r="S49" s="737"/>
      <c r="T49" s="737"/>
      <c r="U49" s="737"/>
      <c r="V49" s="737"/>
      <c r="W49" s="737"/>
      <c r="X49" s="737"/>
      <c r="Y49" s="737"/>
      <c r="Z49" s="737"/>
      <c r="AA49" s="737"/>
      <c r="AB49" s="737"/>
      <c r="AC49" s="737"/>
      <c r="AD49" s="737"/>
      <c r="AE49" s="737"/>
      <c r="AF49" s="737"/>
      <c r="AG49" s="737"/>
      <c r="AH49" s="737"/>
      <c r="AI49" s="737"/>
      <c r="AJ49" s="737"/>
      <c r="AK49" s="737"/>
      <c r="AL49" s="737"/>
      <c r="AM49" s="737"/>
      <c r="AN49" s="737"/>
      <c r="AO49" s="737"/>
      <c r="AP49" s="737"/>
      <c r="AQ49" s="737"/>
      <c r="AR49" s="737"/>
      <c r="AS49" s="738"/>
      <c r="AT49" s="739" t="e">
        <f>'Instructions-DataEntry'!E16</f>
        <v>#N/A</v>
      </c>
      <c r="AU49" s="740"/>
      <c r="AV49" s="740"/>
      <c r="AW49" s="740"/>
      <c r="AX49" s="740"/>
      <c r="AY49" s="740"/>
      <c r="AZ49" s="740"/>
      <c r="BA49" s="740"/>
      <c r="BB49" s="740"/>
      <c r="BC49" s="740"/>
      <c r="BD49" s="740"/>
      <c r="BE49" s="740"/>
      <c r="BF49" s="740"/>
      <c r="BG49" s="740"/>
      <c r="BH49" s="740"/>
      <c r="BI49" s="740"/>
      <c r="BJ49" s="740"/>
      <c r="BK49" s="740"/>
      <c r="BL49" s="740"/>
      <c r="BM49" s="740"/>
      <c r="BN49" s="740"/>
      <c r="BO49" s="741"/>
    </row>
    <row r="50" spans="1:67" ht="18" customHeight="1">
      <c r="A50" s="733"/>
      <c r="B50" s="734"/>
      <c r="C50" s="734"/>
      <c r="D50" s="734"/>
      <c r="E50" s="734"/>
      <c r="F50" s="734"/>
      <c r="G50" s="737" t="e">
        <f>'Instructions-DataEntry'!E15</f>
        <v>#N/A</v>
      </c>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c r="AH50" s="737"/>
      <c r="AI50" s="737"/>
      <c r="AJ50" s="737"/>
      <c r="AK50" s="737"/>
      <c r="AL50" s="737"/>
      <c r="AM50" s="737"/>
      <c r="AN50" s="737"/>
      <c r="AO50" s="737"/>
      <c r="AP50" s="737"/>
      <c r="AQ50" s="737"/>
      <c r="AR50" s="737"/>
      <c r="AS50" s="738"/>
      <c r="AT50" s="713" t="s">
        <v>1115</v>
      </c>
      <c r="AU50" s="714"/>
      <c r="AV50" s="714"/>
      <c r="AW50" s="714"/>
      <c r="AX50" s="714"/>
      <c r="AY50" s="714"/>
      <c r="AZ50" s="714"/>
      <c r="BA50" s="714"/>
      <c r="BB50" s="714"/>
      <c r="BC50" s="714"/>
      <c r="BD50" s="714"/>
      <c r="BE50" s="714"/>
      <c r="BF50" s="714"/>
      <c r="BG50" s="714"/>
      <c r="BH50" s="714"/>
      <c r="BI50" s="714"/>
      <c r="BJ50" s="714"/>
      <c r="BK50" s="714"/>
      <c r="BL50" s="714"/>
      <c r="BM50" s="714"/>
      <c r="BN50" s="714"/>
      <c r="BO50" s="715"/>
    </row>
    <row r="51" spans="1:67" ht="18" customHeight="1">
      <c r="A51" s="735"/>
      <c r="B51" s="736"/>
      <c r="C51" s="736"/>
      <c r="D51" s="736"/>
      <c r="E51" s="736"/>
      <c r="F51" s="736"/>
      <c r="G51" s="764"/>
      <c r="H51" s="764"/>
      <c r="I51" s="764"/>
      <c r="J51" s="764"/>
      <c r="K51" s="764"/>
      <c r="L51" s="764"/>
      <c r="M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5"/>
      <c r="AT51" s="766"/>
      <c r="AU51" s="767"/>
      <c r="AV51" s="767"/>
      <c r="AW51" s="767"/>
      <c r="AX51" s="767"/>
      <c r="AY51" s="767"/>
      <c r="AZ51" s="767"/>
      <c r="BA51" s="767"/>
      <c r="BB51" s="767"/>
      <c r="BC51" s="767"/>
      <c r="BD51" s="767"/>
      <c r="BE51" s="767"/>
      <c r="BF51" s="767"/>
      <c r="BG51" s="767"/>
      <c r="BH51" s="767"/>
      <c r="BI51" s="767"/>
      <c r="BJ51" s="767"/>
      <c r="BK51" s="767"/>
      <c r="BL51" s="767"/>
      <c r="BM51" s="767"/>
      <c r="BN51" s="767"/>
      <c r="BO51" s="768"/>
    </row>
    <row r="52" spans="1:67" ht="17.25" customHeight="1">
      <c r="A52" s="713" t="s">
        <v>1116</v>
      </c>
      <c r="B52" s="714"/>
      <c r="C52" s="714"/>
      <c r="D52" s="714"/>
      <c r="E52" s="714"/>
      <c r="F52" s="714"/>
      <c r="G52" s="714"/>
      <c r="H52" s="714"/>
      <c r="I52" s="714"/>
      <c r="J52" s="714"/>
      <c r="K52" s="714"/>
      <c r="L52" s="714"/>
      <c r="M52" s="714"/>
      <c r="N52" s="714"/>
      <c r="O52" s="714"/>
      <c r="P52" s="714"/>
      <c r="Q52" s="714"/>
      <c r="R52" s="714"/>
      <c r="S52" s="714"/>
      <c r="T52" s="714"/>
      <c r="U52" s="714"/>
      <c r="V52" s="714"/>
      <c r="W52" s="714"/>
      <c r="X52" s="714"/>
      <c r="Y52" s="714"/>
      <c r="Z52" s="714"/>
      <c r="AA52" s="714"/>
      <c r="AB52" s="714"/>
      <c r="AC52" s="714"/>
      <c r="AD52" s="714"/>
      <c r="AE52" s="714"/>
      <c r="AF52" s="714"/>
      <c r="AG52" s="714"/>
      <c r="AH52" s="714"/>
      <c r="AI52" s="714"/>
      <c r="AJ52" s="714"/>
      <c r="AK52" s="714"/>
      <c r="AL52" s="714"/>
      <c r="AM52" s="714"/>
      <c r="AN52" s="714"/>
      <c r="AO52" s="714"/>
      <c r="AP52" s="714"/>
      <c r="AQ52" s="714"/>
      <c r="AR52" s="714"/>
      <c r="AS52" s="715"/>
      <c r="AT52" s="713" t="s">
        <v>1117</v>
      </c>
      <c r="AU52" s="714"/>
      <c r="AV52" s="714"/>
      <c r="AW52" s="714"/>
      <c r="AX52" s="714"/>
      <c r="AY52" s="714"/>
      <c r="AZ52" s="714"/>
      <c r="BA52" s="714"/>
      <c r="BB52" s="714"/>
      <c r="BC52" s="714"/>
      <c r="BD52" s="714"/>
      <c r="BE52" s="714"/>
      <c r="BF52" s="714"/>
      <c r="BG52" s="714"/>
      <c r="BH52" s="714"/>
      <c r="BI52" s="714"/>
      <c r="BJ52" s="714"/>
      <c r="BK52" s="714"/>
      <c r="BL52" s="714"/>
      <c r="BM52" s="714"/>
      <c r="BN52" s="714"/>
      <c r="BO52" s="715"/>
    </row>
    <row r="53" spans="1:67" ht="24.75" customHeight="1">
      <c r="A53" s="769"/>
      <c r="B53" s="770"/>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0"/>
      <c r="AC53" s="770"/>
      <c r="AD53" s="770"/>
      <c r="AE53" s="770"/>
      <c r="AF53" s="770"/>
      <c r="AG53" s="770"/>
      <c r="AH53" s="770"/>
      <c r="AI53" s="770"/>
      <c r="AJ53" s="770"/>
      <c r="AK53" s="770"/>
      <c r="AL53" s="770"/>
      <c r="AM53" s="770"/>
      <c r="AN53" s="770"/>
      <c r="AO53" s="770"/>
      <c r="AP53" s="770"/>
      <c r="AQ53" s="770"/>
      <c r="AR53" s="770"/>
      <c r="AS53" s="771"/>
      <c r="AT53" s="775">
        <f>ErrorChkQ3!I6</f>
        <v>0</v>
      </c>
      <c r="AU53" s="776"/>
      <c r="AV53" s="776"/>
      <c r="AW53" s="776"/>
      <c r="AX53" s="776"/>
      <c r="AY53" s="776"/>
      <c r="AZ53" s="776"/>
      <c r="BA53" s="776"/>
      <c r="BB53" s="776"/>
      <c r="BC53" s="776"/>
      <c r="BD53" s="776"/>
      <c r="BE53" s="776"/>
      <c r="BF53" s="776"/>
      <c r="BG53" s="776"/>
      <c r="BH53" s="776"/>
      <c r="BI53" s="776"/>
      <c r="BJ53" s="776"/>
      <c r="BK53" s="776"/>
      <c r="BL53" s="776"/>
      <c r="BM53" s="776"/>
      <c r="BN53" s="776"/>
      <c r="BO53" s="777"/>
    </row>
    <row r="54" spans="1:67" ht="12" customHeight="1">
      <c r="A54" s="662"/>
      <c r="B54" s="662"/>
      <c r="C54" s="662"/>
      <c r="D54" s="662"/>
      <c r="E54" s="662"/>
      <c r="F54" s="662"/>
      <c r="G54" s="662"/>
      <c r="H54" s="662"/>
      <c r="I54" s="662"/>
      <c r="J54" s="662"/>
      <c r="K54" s="662"/>
      <c r="L54" s="662"/>
      <c r="M54" s="662"/>
      <c r="N54" s="662"/>
      <c r="O54" s="662"/>
      <c r="P54" s="662"/>
      <c r="Q54" s="662"/>
      <c r="R54" s="662"/>
      <c r="S54" s="662"/>
      <c r="T54" s="662"/>
      <c r="U54" s="662"/>
      <c r="V54" s="662"/>
      <c r="W54" s="662"/>
      <c r="X54" s="662"/>
      <c r="Y54" s="662"/>
      <c r="Z54" s="662"/>
      <c r="AA54" s="662"/>
      <c r="AB54" s="662"/>
      <c r="AC54" s="662"/>
      <c r="AD54" s="662"/>
      <c r="AE54" s="662"/>
      <c r="AF54" s="662"/>
      <c r="AG54" s="662"/>
      <c r="AH54" s="662"/>
      <c r="AI54" s="662"/>
      <c r="AJ54" s="662"/>
      <c r="AK54" s="662"/>
      <c r="AL54" s="662"/>
      <c r="AM54" s="662"/>
      <c r="AN54" s="662"/>
      <c r="AO54" s="662"/>
      <c r="AP54" s="662"/>
      <c r="AQ54" s="662"/>
      <c r="AR54" s="662"/>
      <c r="AS54" s="662"/>
      <c r="AT54" s="757" t="s">
        <v>1118</v>
      </c>
      <c r="AU54" s="758"/>
      <c r="AV54" s="758"/>
      <c r="AW54" s="758"/>
      <c r="AX54" s="758"/>
      <c r="AY54" s="758"/>
      <c r="AZ54" s="758"/>
      <c r="BA54" s="758"/>
      <c r="BB54" s="759" t="e">
        <f>Introduction!G203</f>
        <v>#N/A</v>
      </c>
      <c r="BC54" s="759"/>
      <c r="BD54" s="759"/>
      <c r="BE54" s="759"/>
      <c r="BF54" s="759"/>
      <c r="BG54" s="759"/>
      <c r="BH54" s="759"/>
      <c r="BI54" s="759"/>
      <c r="BJ54" s="759"/>
      <c r="BK54" s="759"/>
      <c r="BL54" s="759"/>
      <c r="BM54" s="759"/>
      <c r="BN54" s="759"/>
      <c r="BO54" s="760"/>
    </row>
    <row r="55" spans="1:67" ht="12" customHeight="1">
      <c r="A55" s="662"/>
      <c r="B55" s="662"/>
      <c r="C55" s="662"/>
      <c r="D55" s="662"/>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662"/>
      <c r="AI55" s="662"/>
      <c r="AJ55" s="662"/>
      <c r="AK55" s="662"/>
      <c r="AL55" s="662"/>
      <c r="AM55" s="662"/>
      <c r="AN55" s="662"/>
      <c r="AO55" s="662"/>
      <c r="AP55" s="662"/>
      <c r="AQ55" s="662"/>
      <c r="AR55" s="662"/>
      <c r="AS55" s="662"/>
      <c r="AT55" s="176"/>
      <c r="AU55" s="177"/>
      <c r="AV55" s="177"/>
      <c r="AW55" s="177"/>
      <c r="AX55" s="177"/>
      <c r="AY55" s="177"/>
      <c r="AZ55" s="177"/>
      <c r="BA55" s="177"/>
      <c r="BB55" s="761"/>
      <c r="BC55" s="761"/>
      <c r="BD55" s="761"/>
      <c r="BE55" s="761"/>
      <c r="BF55" s="761"/>
      <c r="BG55" s="761"/>
      <c r="BH55" s="761"/>
      <c r="BI55" s="761"/>
      <c r="BJ55" s="761"/>
      <c r="BK55" s="761"/>
      <c r="BL55" s="761"/>
      <c r="BM55" s="761"/>
      <c r="BN55" s="761"/>
      <c r="BO55" s="762"/>
    </row>
    <row r="56" spans="1:67" ht="11.25" customHeight="1">
      <c r="A56" s="662"/>
      <c r="B56" s="662"/>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2"/>
      <c r="AS56" s="662"/>
      <c r="AT56" s="662"/>
      <c r="AU56" s="662"/>
      <c r="AV56" s="662"/>
      <c r="AW56" s="763" t="s">
        <v>1119</v>
      </c>
      <c r="AX56" s="763"/>
      <c r="AY56" s="763"/>
      <c r="AZ56" s="763"/>
      <c r="BA56" s="763"/>
      <c r="BB56" s="763"/>
      <c r="BC56" s="763"/>
      <c r="BD56" s="763"/>
      <c r="BE56" s="763"/>
      <c r="BF56" s="763"/>
      <c r="BG56" s="763"/>
      <c r="BH56" s="763"/>
      <c r="BI56" s="763"/>
      <c r="BJ56" s="763"/>
      <c r="BK56" s="763"/>
      <c r="BL56" s="763"/>
      <c r="BM56" s="763"/>
      <c r="BN56" s="763"/>
      <c r="BO56" s="763"/>
    </row>
    <row r="57" spans="1:67" ht="11.25" customHeight="1">
      <c r="A57" s="662"/>
      <c r="B57" s="662"/>
      <c r="C57" s="662"/>
      <c r="D57" s="662"/>
      <c r="E57" s="662"/>
      <c r="F57" s="662"/>
      <c r="G57" s="662"/>
      <c r="H57" s="662"/>
      <c r="I57" s="662"/>
      <c r="J57" s="662"/>
      <c r="K57" s="662"/>
      <c r="L57" s="662"/>
      <c r="M57" s="662"/>
      <c r="N57" s="662"/>
      <c r="O57" s="662"/>
      <c r="P57" s="662"/>
      <c r="Q57" s="662"/>
      <c r="R57" s="662"/>
      <c r="S57" s="662"/>
      <c r="T57" s="662"/>
      <c r="U57" s="662"/>
      <c r="V57" s="662"/>
      <c r="W57" s="662"/>
      <c r="X57" s="662"/>
      <c r="Y57" s="662"/>
      <c r="Z57" s="662"/>
      <c r="AA57" s="662"/>
      <c r="AB57" s="662"/>
      <c r="AC57" s="662"/>
      <c r="AD57" s="662"/>
      <c r="AE57" s="662"/>
      <c r="AF57" s="662"/>
      <c r="AG57" s="662"/>
      <c r="AH57" s="662"/>
      <c r="AI57" s="662"/>
      <c r="AJ57" s="662"/>
      <c r="AK57" s="662"/>
      <c r="AL57" s="662"/>
      <c r="AM57" s="662"/>
      <c r="AN57" s="662"/>
      <c r="AO57" s="662"/>
      <c r="AP57" s="662"/>
      <c r="AQ57" s="662"/>
      <c r="AR57" s="662"/>
      <c r="AS57" s="662"/>
      <c r="AT57" s="662"/>
      <c r="AU57" s="662"/>
      <c r="AV57" s="662"/>
      <c r="AW57" s="763" t="s">
        <v>1123</v>
      </c>
      <c r="AX57" s="763"/>
      <c r="AY57" s="763"/>
      <c r="AZ57" s="763"/>
      <c r="BA57" s="763"/>
      <c r="BB57" s="763"/>
      <c r="BC57" s="763"/>
      <c r="BD57" s="763"/>
      <c r="BE57" s="763"/>
      <c r="BF57" s="763"/>
      <c r="BG57" s="763"/>
      <c r="BH57" s="763"/>
      <c r="BI57" s="763"/>
      <c r="BJ57" s="763"/>
      <c r="BK57" s="763"/>
      <c r="BL57" s="763"/>
      <c r="BM57" s="763"/>
      <c r="BN57" s="763"/>
      <c r="BO57" s="763"/>
    </row>
    <row r="58" spans="1:67" ht="11.25" customHeight="1" thickBot="1">
      <c r="A58" s="662"/>
      <c r="B58" s="662"/>
      <c r="C58" s="662"/>
      <c r="D58" s="662"/>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662"/>
      <c r="AI58" s="662"/>
      <c r="AJ58" s="662"/>
      <c r="AK58" s="662"/>
      <c r="AL58" s="662"/>
      <c r="AM58" s="662"/>
      <c r="AN58" s="662"/>
      <c r="AO58" s="662"/>
      <c r="AP58" s="662"/>
      <c r="AQ58" s="662"/>
      <c r="AR58" s="662"/>
      <c r="AS58" s="662"/>
      <c r="AT58" s="662"/>
      <c r="AU58" s="662"/>
      <c r="AV58" s="662"/>
      <c r="AW58" s="763" t="s">
        <v>1127</v>
      </c>
      <c r="AX58" s="763"/>
      <c r="AY58" s="763"/>
      <c r="AZ58" s="763"/>
      <c r="BA58" s="763"/>
      <c r="BB58" s="763"/>
      <c r="BC58" s="763"/>
      <c r="BD58" s="763"/>
      <c r="BE58" s="763"/>
      <c r="BF58" s="763"/>
      <c r="BG58" s="763"/>
      <c r="BH58" s="763"/>
      <c r="BI58" s="763"/>
      <c r="BJ58" s="763"/>
      <c r="BK58" s="763"/>
      <c r="BL58" s="763"/>
      <c r="BM58" s="763"/>
      <c r="BN58" s="763"/>
      <c r="BO58" s="763"/>
    </row>
    <row r="59" spans="1:67" ht="18" customHeight="1">
      <c r="A59" s="742" t="s">
        <v>1120</v>
      </c>
      <c r="B59" s="743"/>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3"/>
      <c r="AZ59" s="743"/>
      <c r="BA59" s="743"/>
      <c r="BB59" s="743"/>
      <c r="BC59" s="743"/>
      <c r="BD59" s="743"/>
      <c r="BE59" s="743"/>
      <c r="BF59" s="743"/>
      <c r="BG59" s="743"/>
      <c r="BH59" s="743"/>
      <c r="BI59" s="743"/>
      <c r="BJ59" s="743"/>
      <c r="BK59" s="743"/>
      <c r="BL59" s="743"/>
      <c r="BM59" s="743"/>
      <c r="BN59" s="743"/>
      <c r="BO59" s="744"/>
    </row>
    <row r="60" spans="1:67" ht="15" customHeight="1">
      <c r="A60" s="745" t="s">
        <v>1128</v>
      </c>
      <c r="B60" s="746"/>
      <c r="C60" s="746"/>
      <c r="D60" s="746"/>
      <c r="E60" s="746"/>
      <c r="F60" s="746"/>
      <c r="G60" s="746"/>
      <c r="H60" s="746"/>
      <c r="I60" s="746"/>
      <c r="J60" s="746"/>
      <c r="K60" s="746"/>
      <c r="L60" s="746"/>
      <c r="M60" s="746"/>
      <c r="N60" s="746"/>
      <c r="O60" s="746"/>
      <c r="P60" s="746"/>
      <c r="Q60" s="746"/>
      <c r="R60" s="746"/>
      <c r="S60" s="746"/>
      <c r="T60" s="746"/>
      <c r="U60" s="746"/>
      <c r="V60" s="746"/>
      <c r="W60" s="746"/>
      <c r="X60" s="746"/>
      <c r="Y60" s="746"/>
      <c r="Z60" s="746"/>
      <c r="AA60" s="746"/>
      <c r="AB60" s="746"/>
      <c r="AC60" s="746"/>
      <c r="AD60" s="746"/>
      <c r="AE60" s="746"/>
      <c r="AF60" s="746"/>
      <c r="AG60" s="746"/>
      <c r="AH60" s="746"/>
      <c r="AI60" s="746"/>
      <c r="AJ60" s="746"/>
      <c r="AK60" s="746"/>
      <c r="AL60" s="746"/>
      <c r="AM60" s="746"/>
      <c r="AN60" s="746"/>
      <c r="AO60" s="746"/>
      <c r="AP60" s="746"/>
      <c r="AQ60" s="746"/>
      <c r="AR60" s="746"/>
      <c r="AS60" s="746"/>
      <c r="AT60" s="746"/>
      <c r="AU60" s="746"/>
      <c r="AV60" s="746"/>
      <c r="AW60" s="746"/>
      <c r="AX60" s="746"/>
      <c r="AY60" s="746"/>
      <c r="AZ60" s="746"/>
      <c r="BA60" s="746"/>
      <c r="BB60" s="746"/>
      <c r="BC60" s="746"/>
      <c r="BD60" s="746"/>
      <c r="BE60" s="746"/>
      <c r="BF60" s="746"/>
      <c r="BG60" s="746"/>
      <c r="BH60" s="746"/>
      <c r="BI60" s="746"/>
      <c r="BJ60" s="746"/>
      <c r="BK60" s="746"/>
      <c r="BL60" s="746"/>
      <c r="BM60" s="746"/>
      <c r="BN60" s="746"/>
      <c r="BO60" s="747"/>
    </row>
    <row r="61" spans="1:67" ht="15" customHeight="1">
      <c r="A61" s="745"/>
      <c r="B61" s="746"/>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6"/>
      <c r="AZ61" s="746"/>
      <c r="BA61" s="746"/>
      <c r="BB61" s="746"/>
      <c r="BC61" s="746"/>
      <c r="BD61" s="746"/>
      <c r="BE61" s="746"/>
      <c r="BF61" s="746"/>
      <c r="BG61" s="746"/>
      <c r="BH61" s="746"/>
      <c r="BI61" s="746"/>
      <c r="BJ61" s="746"/>
      <c r="BK61" s="746"/>
      <c r="BL61" s="746"/>
      <c r="BM61" s="746"/>
      <c r="BN61" s="746"/>
      <c r="BO61" s="747"/>
    </row>
    <row r="62" spans="1:67" ht="15" customHeight="1">
      <c r="A62" s="745"/>
      <c r="B62" s="746"/>
      <c r="C62" s="746"/>
      <c r="D62" s="746"/>
      <c r="E62" s="746"/>
      <c r="F62" s="746"/>
      <c r="G62" s="746"/>
      <c r="H62" s="746"/>
      <c r="I62" s="746"/>
      <c r="J62" s="746"/>
      <c r="K62" s="746"/>
      <c r="L62" s="746"/>
      <c r="M62" s="746"/>
      <c r="N62" s="746"/>
      <c r="O62" s="746"/>
      <c r="P62" s="746"/>
      <c r="Q62" s="746"/>
      <c r="R62" s="746"/>
      <c r="S62" s="746"/>
      <c r="T62" s="746"/>
      <c r="U62" s="746"/>
      <c r="V62" s="746"/>
      <c r="W62" s="746"/>
      <c r="X62" s="746"/>
      <c r="Y62" s="746"/>
      <c r="Z62" s="746"/>
      <c r="AA62" s="746"/>
      <c r="AB62" s="746"/>
      <c r="AC62" s="746"/>
      <c r="AD62" s="746"/>
      <c r="AE62" s="746"/>
      <c r="AF62" s="746"/>
      <c r="AG62" s="746"/>
      <c r="AH62" s="746"/>
      <c r="AI62" s="746"/>
      <c r="AJ62" s="746"/>
      <c r="AK62" s="746"/>
      <c r="AL62" s="746"/>
      <c r="AM62" s="746"/>
      <c r="AN62" s="746"/>
      <c r="AO62" s="746"/>
      <c r="AP62" s="746"/>
      <c r="AQ62" s="746"/>
      <c r="AR62" s="746"/>
      <c r="AS62" s="746"/>
      <c r="AT62" s="746"/>
      <c r="AU62" s="746"/>
      <c r="AV62" s="746"/>
      <c r="AW62" s="746"/>
      <c r="AX62" s="746"/>
      <c r="AY62" s="746"/>
      <c r="AZ62" s="746"/>
      <c r="BA62" s="746"/>
      <c r="BB62" s="746"/>
      <c r="BC62" s="746"/>
      <c r="BD62" s="746"/>
      <c r="BE62" s="746"/>
      <c r="BF62" s="746"/>
      <c r="BG62" s="746"/>
      <c r="BH62" s="746"/>
      <c r="BI62" s="746"/>
      <c r="BJ62" s="746"/>
      <c r="BK62" s="746"/>
      <c r="BL62" s="746"/>
      <c r="BM62" s="746"/>
      <c r="BN62" s="746"/>
      <c r="BO62" s="747"/>
    </row>
    <row r="63" spans="1:67" ht="15" customHeight="1" thickBot="1">
      <c r="A63" s="748"/>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c r="AS63" s="749"/>
      <c r="AT63" s="749"/>
      <c r="AU63" s="749"/>
      <c r="AV63" s="749"/>
      <c r="AW63" s="749"/>
      <c r="AX63" s="749"/>
      <c r="AY63" s="749"/>
      <c r="AZ63" s="749"/>
      <c r="BA63" s="749"/>
      <c r="BB63" s="749"/>
      <c r="BC63" s="749"/>
      <c r="BD63" s="749"/>
      <c r="BE63" s="749"/>
      <c r="BF63" s="749"/>
      <c r="BG63" s="749"/>
      <c r="BH63" s="749"/>
      <c r="BI63" s="749"/>
      <c r="BJ63" s="749"/>
      <c r="BK63" s="749"/>
      <c r="BL63" s="749"/>
      <c r="BM63" s="749"/>
      <c r="BN63" s="749"/>
      <c r="BO63" s="750"/>
    </row>
  </sheetData>
  <sheetProtection sheet="1" objects="1" scenarios="1"/>
  <mergeCells count="116">
    <mergeCell ref="A1:T1"/>
    <mergeCell ref="U1:AU1"/>
    <mergeCell ref="AV1:BO1"/>
    <mergeCell ref="A2:T2"/>
    <mergeCell ref="U2:AU2"/>
    <mergeCell ref="AV2:BO2"/>
    <mergeCell ref="B12:L14"/>
    <mergeCell ref="M12:X14"/>
    <mergeCell ref="Y13:AU15"/>
    <mergeCell ref="BF14:BH15"/>
    <mergeCell ref="BK14:BO15"/>
    <mergeCell ref="A18:X18"/>
    <mergeCell ref="Y18:AR18"/>
    <mergeCell ref="AS18:BO18"/>
    <mergeCell ref="BG3:BI3"/>
    <mergeCell ref="BM3:BN3"/>
    <mergeCell ref="BL4:BO5"/>
    <mergeCell ref="C5:V6"/>
    <mergeCell ref="Y5:BG6"/>
    <mergeCell ref="B7:AB7"/>
    <mergeCell ref="BA7:BO10"/>
    <mergeCell ref="C8:AZ8"/>
    <mergeCell ref="C9:AZ9"/>
    <mergeCell ref="C10:AZ10"/>
    <mergeCell ref="C19:AW19"/>
    <mergeCell ref="AX19:BO19"/>
    <mergeCell ref="A20:BO20"/>
    <mergeCell ref="BQ20:BR24"/>
    <mergeCell ref="A21:BO21"/>
    <mergeCell ref="A22:AW22"/>
    <mergeCell ref="AX22:BO22"/>
    <mergeCell ref="A23:AW23"/>
    <mergeCell ref="AX23:BO23"/>
    <mergeCell ref="A24:AW24"/>
    <mergeCell ref="A29:AW29"/>
    <mergeCell ref="AX29:BO29"/>
    <mergeCell ref="A30:AW30"/>
    <mergeCell ref="AX30:BO30"/>
    <mergeCell ref="A31:AW31"/>
    <mergeCell ref="AX31:BO31"/>
    <mergeCell ref="AX24:BO24"/>
    <mergeCell ref="A25:BO25"/>
    <mergeCell ref="A26:BO26"/>
    <mergeCell ref="A27:AW27"/>
    <mergeCell ref="AX27:BO27"/>
    <mergeCell ref="A28:AW28"/>
    <mergeCell ref="AX28:BO28"/>
    <mergeCell ref="A36:BO36"/>
    <mergeCell ref="A37:AW37"/>
    <mergeCell ref="AX37:BO37"/>
    <mergeCell ref="A38:AW38"/>
    <mergeCell ref="AX38:BO38"/>
    <mergeCell ref="A39:AW39"/>
    <mergeCell ref="AX39:BO39"/>
    <mergeCell ref="A32:BO32"/>
    <mergeCell ref="A33:AW33"/>
    <mergeCell ref="AX33:BO33"/>
    <mergeCell ref="A34:AW34"/>
    <mergeCell ref="AX34:BO34"/>
    <mergeCell ref="A35:AW35"/>
    <mergeCell ref="AX35:BO35"/>
    <mergeCell ref="A40:AW40"/>
    <mergeCell ref="AX40:BO40"/>
    <mergeCell ref="A41:F41"/>
    <mergeCell ref="G41:L41"/>
    <mergeCell ref="M41:S41"/>
    <mergeCell ref="T41:AA41"/>
    <mergeCell ref="AB41:AI41"/>
    <mergeCell ref="AJ41:AS41"/>
    <mergeCell ref="AT41:BD41"/>
    <mergeCell ref="BE41:BO41"/>
    <mergeCell ref="AB44:AI44"/>
    <mergeCell ref="AJ44:AS44"/>
    <mergeCell ref="AT44:BD44"/>
    <mergeCell ref="BE44:BO44"/>
    <mergeCell ref="B45:BO45"/>
    <mergeCell ref="A46:A47"/>
    <mergeCell ref="B46:BO47"/>
    <mergeCell ref="AT42:BD42"/>
    <mergeCell ref="BE42:BO42"/>
    <mergeCell ref="A43:F43"/>
    <mergeCell ref="G43:L43"/>
    <mergeCell ref="M43:S43"/>
    <mergeCell ref="T43:AA43"/>
    <mergeCell ref="AB43:AI43"/>
    <mergeCell ref="AJ43:AS43"/>
    <mergeCell ref="AT43:BD43"/>
    <mergeCell ref="BE43:BO43"/>
    <mergeCell ref="A42:F42"/>
    <mergeCell ref="G42:L42"/>
    <mergeCell ref="M42:S42"/>
    <mergeCell ref="T42:AA42"/>
    <mergeCell ref="AB42:AI42"/>
    <mergeCell ref="AJ42:AS42"/>
    <mergeCell ref="A48:AS48"/>
    <mergeCell ref="AT48:BO48"/>
    <mergeCell ref="A49:F51"/>
    <mergeCell ref="G49:AS49"/>
    <mergeCell ref="AT49:BO49"/>
    <mergeCell ref="G50:AS50"/>
    <mergeCell ref="AT50:BO50"/>
    <mergeCell ref="G51:AS51"/>
    <mergeCell ref="AT51:BO51"/>
    <mergeCell ref="AW58:BO58"/>
    <mergeCell ref="A59:BO59"/>
    <mergeCell ref="A60:BO63"/>
    <mergeCell ref="A52:AS52"/>
    <mergeCell ref="AT52:BO52"/>
    <mergeCell ref="A53:AS53"/>
    <mergeCell ref="AT53:BO53"/>
    <mergeCell ref="A54:AS58"/>
    <mergeCell ref="AT54:BA54"/>
    <mergeCell ref="BB54:BO55"/>
    <mergeCell ref="AT56:AV58"/>
    <mergeCell ref="AW56:BO56"/>
    <mergeCell ref="AW57:BO57"/>
  </mergeCells>
  <hyperlinks>
    <hyperlink ref="AT53:BO53" location="ErrorChkQ3!I6" display="ErrorChkQ3!I6" xr:uid="{00000000-0004-0000-1000-000000000000}"/>
  </hyperlinks>
  <pageMargins left="0.3" right="0.3" top="0.6"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expression" priority="6" id="{021127A8-EC11-4CD2-8708-E9E754DB869A}">
            <xm:f>Introduction!$J$20="ON"</xm:f>
            <x14:dxf>
              <numFmt numFmtId="10" formatCode="&quot;$&quot;#,##0_);[Red]\(&quot;$&quot;#,##0\)"/>
            </x14:dxf>
          </x14:cfRule>
          <xm:sqref>AX22:BO24</xm:sqref>
        </x14:conditionalFormatting>
        <x14:conditionalFormatting xmlns:xm="http://schemas.microsoft.com/office/excel/2006/main">
          <x14:cfRule type="expression" priority="5" id="{D94F3441-A242-4661-92D3-4268F41FCFD2}">
            <xm:f>Introduction!$J$20="ON"</xm:f>
            <x14:dxf>
              <numFmt numFmtId="10" formatCode="&quot;$&quot;#,##0_);[Red]\(&quot;$&quot;#,##0\)"/>
            </x14:dxf>
          </x14:cfRule>
          <xm:sqref>AX27:BO31</xm:sqref>
        </x14:conditionalFormatting>
        <x14:conditionalFormatting xmlns:xm="http://schemas.microsoft.com/office/excel/2006/main">
          <x14:cfRule type="expression" priority="4" id="{BB9788E0-7C64-4DF6-AD31-89EB6C05C6D8}">
            <xm:f>Introduction!$J$20="ON"</xm:f>
            <x14:dxf>
              <numFmt numFmtId="10" formatCode="&quot;$&quot;#,##0_);[Red]\(&quot;$&quot;#,##0\)"/>
            </x14:dxf>
          </x14:cfRule>
          <xm:sqref>AX33:BO33 AX35:BO35</xm:sqref>
        </x14:conditionalFormatting>
        <x14:conditionalFormatting xmlns:xm="http://schemas.microsoft.com/office/excel/2006/main">
          <x14:cfRule type="expression" priority="3" id="{E89A5DF1-F0CA-4D10-8E83-ABBD698E98C6}">
            <xm:f>Introduction!$J$20="ON"</xm:f>
            <x14:dxf>
              <numFmt numFmtId="10" formatCode="&quot;$&quot;#,##0_);[Red]\(&quot;$&quot;#,##0\)"/>
            </x14:dxf>
          </x14:cfRule>
          <xm:sqref>AX37:BO40</xm:sqref>
        </x14:conditionalFormatting>
        <x14:conditionalFormatting xmlns:xm="http://schemas.microsoft.com/office/excel/2006/main">
          <x14:cfRule type="expression" priority="2" id="{775C4086-DC6A-4C13-8B5D-72CEF48D592F}">
            <xm:f>Introduction!$J$20="ON"</xm:f>
            <x14:dxf>
              <numFmt numFmtId="10" formatCode="&quot;$&quot;#,##0_);[Red]\(&quot;$&quot;#,##0\)"/>
            </x14:dxf>
          </x14:cfRule>
          <xm:sqref>AJ42:BO44</xm:sqref>
        </x14:conditionalFormatting>
        <x14:conditionalFormatting xmlns:xm="http://schemas.microsoft.com/office/excel/2006/main">
          <x14:cfRule type="expression" priority="1" id="{66ABB7AC-4067-4E78-B0F7-1310156ECF52}">
            <xm:f>Introduction!$J$20="ON"</xm:f>
            <x14:dxf>
              <numFmt numFmtId="10" formatCode="&quot;$&quot;#,##0_);[Red]\(&quot;$&quot;#,##0\)"/>
            </x14:dxf>
          </x14:cfRule>
          <xm:sqref>AX34:BO34</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pageSetUpPr fitToPage="1"/>
  </sheetPr>
  <dimension ref="A1:CA63"/>
  <sheetViews>
    <sheetView showGridLines="0" showRowColHeaders="0" showZeros="0" topLeftCell="A4" zoomScale="80" zoomScaleNormal="80" workbookViewId="0">
      <selection activeCell="AX35" sqref="AX35:BO35"/>
    </sheetView>
  </sheetViews>
  <sheetFormatPr defaultRowHeight="15"/>
  <cols>
    <col min="1" max="1" width="3.28515625" customWidth="1"/>
    <col min="2" max="67" width="2.28515625" customWidth="1"/>
  </cols>
  <sheetData>
    <row r="1" spans="1:79" ht="19.5" customHeight="1">
      <c r="A1" s="662"/>
      <c r="B1" s="662"/>
      <c r="C1" s="662"/>
      <c r="D1" s="662"/>
      <c r="E1" s="662"/>
      <c r="F1" s="662"/>
      <c r="G1" s="662"/>
      <c r="H1" s="662"/>
      <c r="I1" s="662"/>
      <c r="J1" s="662"/>
      <c r="K1" s="662"/>
      <c r="L1" s="662"/>
      <c r="M1" s="662"/>
      <c r="N1" s="662"/>
      <c r="O1" s="662"/>
      <c r="P1" s="662"/>
      <c r="Q1" s="662"/>
      <c r="R1" s="662"/>
      <c r="S1" s="662"/>
      <c r="T1" s="662"/>
      <c r="U1" s="663" t="s">
        <v>1045</v>
      </c>
      <c r="V1" s="663"/>
      <c r="W1" s="663"/>
      <c r="X1" s="663"/>
      <c r="Y1" s="663"/>
      <c r="Z1" s="663"/>
      <c r="AA1" s="663"/>
      <c r="AB1" s="663"/>
      <c r="AC1" s="663"/>
      <c r="AD1" s="663"/>
      <c r="AE1" s="663"/>
      <c r="AF1" s="663"/>
      <c r="AG1" s="663"/>
      <c r="AH1" s="663"/>
      <c r="AI1" s="663"/>
      <c r="AJ1" s="663"/>
      <c r="AK1" s="663"/>
      <c r="AL1" s="663"/>
      <c r="AM1" s="663"/>
      <c r="AN1" s="663"/>
      <c r="AO1" s="663"/>
      <c r="AP1" s="663"/>
      <c r="AQ1" s="663"/>
      <c r="AR1" s="663"/>
      <c r="AS1" s="663"/>
      <c r="AT1" s="663"/>
      <c r="AU1" s="663"/>
      <c r="AV1" s="663" t="str">
        <f>IF(XpndQtr1!H2="Yes","(REVISED)","")</f>
        <v/>
      </c>
      <c r="AW1" s="663"/>
      <c r="AX1" s="663"/>
      <c r="AY1" s="663"/>
      <c r="AZ1" s="663"/>
      <c r="BA1" s="663"/>
      <c r="BB1" s="663"/>
      <c r="BC1" s="663"/>
      <c r="BD1" s="663"/>
      <c r="BE1" s="663"/>
      <c r="BF1" s="663"/>
      <c r="BG1" s="663"/>
      <c r="BH1" s="663"/>
      <c r="BI1" s="663"/>
      <c r="BJ1" s="663"/>
      <c r="BK1" s="663"/>
      <c r="BL1" s="663"/>
      <c r="BM1" s="663"/>
      <c r="BN1" s="663"/>
      <c r="BO1" s="663"/>
      <c r="CA1" s="384" t="s">
        <v>1245</v>
      </c>
    </row>
    <row r="2" spans="1:79" ht="15" customHeight="1">
      <c r="A2" s="662"/>
      <c r="B2" s="662"/>
      <c r="C2" s="662"/>
      <c r="D2" s="662"/>
      <c r="E2" s="662"/>
      <c r="F2" s="662"/>
      <c r="G2" s="662"/>
      <c r="H2" s="662"/>
      <c r="I2" s="662"/>
      <c r="J2" s="662"/>
      <c r="K2" s="662"/>
      <c r="L2" s="662"/>
      <c r="M2" s="662"/>
      <c r="N2" s="662"/>
      <c r="O2" s="662"/>
      <c r="P2" s="662"/>
      <c r="Q2" s="662"/>
      <c r="R2" s="662"/>
      <c r="S2" s="662"/>
      <c r="T2" s="662"/>
      <c r="U2" s="664" t="s">
        <v>1046</v>
      </c>
      <c r="V2" s="664"/>
      <c r="W2" s="664"/>
      <c r="X2" s="664"/>
      <c r="Y2" s="664"/>
      <c r="Z2" s="664"/>
      <c r="AA2" s="664"/>
      <c r="AB2" s="664"/>
      <c r="AC2" s="664"/>
      <c r="AD2" s="664"/>
      <c r="AE2" s="664"/>
      <c r="AF2" s="664"/>
      <c r="AG2" s="664"/>
      <c r="AH2" s="664"/>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664"/>
      <c r="BH2" s="664"/>
      <c r="BI2" s="664"/>
      <c r="BJ2" s="664"/>
      <c r="BK2" s="664"/>
      <c r="BL2" s="664"/>
      <c r="BM2" s="664"/>
      <c r="BN2" s="664"/>
      <c r="BO2" s="664"/>
      <c r="CA2" s="384" t="s">
        <v>1246</v>
      </c>
    </row>
    <row r="3" spans="1:79" ht="12" customHeight="1">
      <c r="A3" s="158" t="s">
        <v>1047</v>
      </c>
      <c r="B3" s="159" t="s">
        <v>1048</v>
      </c>
      <c r="C3" s="159"/>
      <c r="D3" s="159"/>
      <c r="E3" s="159"/>
      <c r="F3" s="159"/>
      <c r="G3" s="159"/>
      <c r="H3" s="159"/>
      <c r="I3" s="159"/>
      <c r="J3" s="159"/>
      <c r="K3" s="159"/>
      <c r="L3" s="159"/>
      <c r="M3" s="159"/>
      <c r="N3" s="159"/>
      <c r="O3" s="159"/>
      <c r="P3" s="159"/>
      <c r="Q3" s="159"/>
      <c r="R3" s="159"/>
      <c r="S3" s="159"/>
      <c r="T3" s="159"/>
      <c r="U3" s="159"/>
      <c r="V3" s="159"/>
      <c r="W3" s="159"/>
      <c r="X3" s="160"/>
      <c r="Y3" s="161" t="s">
        <v>1049</v>
      </c>
      <c r="Z3" s="159" t="s">
        <v>1050</v>
      </c>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675" t="s">
        <v>1051</v>
      </c>
      <c r="BH3" s="675"/>
      <c r="BI3" s="675"/>
      <c r="BJ3" s="159"/>
      <c r="BK3" s="159"/>
      <c r="BL3" s="159"/>
      <c r="BM3" s="675" t="s">
        <v>1052</v>
      </c>
      <c r="BN3" s="675"/>
      <c r="BO3" s="160"/>
    </row>
    <row r="4" spans="1:79" ht="12" customHeight="1">
      <c r="A4" s="162"/>
      <c r="B4" s="163" t="s">
        <v>1053</v>
      </c>
      <c r="C4" s="163"/>
      <c r="D4" s="163"/>
      <c r="E4" s="163"/>
      <c r="F4" s="163"/>
      <c r="G4" s="163"/>
      <c r="H4" s="163"/>
      <c r="I4" s="163"/>
      <c r="J4" s="163"/>
      <c r="K4" s="163"/>
      <c r="L4" s="163"/>
      <c r="M4" s="163"/>
      <c r="N4" s="163"/>
      <c r="O4" s="163"/>
      <c r="P4" s="163"/>
      <c r="Q4" s="163"/>
      <c r="R4" s="163"/>
      <c r="S4" s="163"/>
      <c r="T4" s="163"/>
      <c r="U4" s="163"/>
      <c r="V4" s="163"/>
      <c r="W4" s="163"/>
      <c r="X4" s="164"/>
      <c r="Y4" s="163"/>
      <c r="Z4" s="163" t="s">
        <v>1054</v>
      </c>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2"/>
      <c r="BI4" s="163"/>
      <c r="BJ4" s="166">
        <v>1</v>
      </c>
      <c r="BK4" s="164"/>
      <c r="BL4" s="676">
        <v>1</v>
      </c>
      <c r="BM4" s="676"/>
      <c r="BN4" s="676"/>
      <c r="BO4" s="677"/>
    </row>
    <row r="5" spans="1:79" ht="15" customHeight="1">
      <c r="A5" s="162"/>
      <c r="B5" s="163"/>
      <c r="C5" s="666" t="s">
        <v>1055</v>
      </c>
      <c r="D5" s="666"/>
      <c r="E5" s="666"/>
      <c r="F5" s="666"/>
      <c r="G5" s="666"/>
      <c r="H5" s="666"/>
      <c r="I5" s="666"/>
      <c r="J5" s="666"/>
      <c r="K5" s="666"/>
      <c r="L5" s="666"/>
      <c r="M5" s="666"/>
      <c r="N5" s="666"/>
      <c r="O5" s="666"/>
      <c r="P5" s="666"/>
      <c r="Q5" s="666"/>
      <c r="R5" s="666"/>
      <c r="S5" s="666"/>
      <c r="T5" s="666"/>
      <c r="U5" s="666"/>
      <c r="V5" s="666"/>
      <c r="W5" s="163"/>
      <c r="X5" s="164"/>
      <c r="Y5" s="666" t="e">
        <f>'Instructions-DataEntry'!E8</f>
        <v>#N/A</v>
      </c>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162"/>
      <c r="BI5" s="163"/>
      <c r="BJ5" s="163"/>
      <c r="BK5" s="164"/>
      <c r="BL5" s="676"/>
      <c r="BM5" s="676"/>
      <c r="BN5" s="676"/>
      <c r="BO5" s="677"/>
    </row>
    <row r="6" spans="1:79" ht="15" customHeight="1">
      <c r="A6" s="167"/>
      <c r="B6" s="168"/>
      <c r="C6" s="670"/>
      <c r="D6" s="670"/>
      <c r="E6" s="670"/>
      <c r="F6" s="670"/>
      <c r="G6" s="670"/>
      <c r="H6" s="670"/>
      <c r="I6" s="670"/>
      <c r="J6" s="670"/>
      <c r="K6" s="670"/>
      <c r="L6" s="670"/>
      <c r="M6" s="670"/>
      <c r="N6" s="670"/>
      <c r="O6" s="670"/>
      <c r="P6" s="670"/>
      <c r="Q6" s="670"/>
      <c r="R6" s="670"/>
      <c r="S6" s="670"/>
      <c r="T6" s="670"/>
      <c r="U6" s="670"/>
      <c r="V6" s="670"/>
      <c r="W6" s="168"/>
      <c r="X6" s="169"/>
      <c r="Y6" s="666"/>
      <c r="Z6" s="666"/>
      <c r="AA6" s="666"/>
      <c r="AB6" s="666"/>
      <c r="AC6" s="666"/>
      <c r="AD6" s="666"/>
      <c r="AE6" s="666"/>
      <c r="AF6" s="666"/>
      <c r="AG6" s="666"/>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167"/>
      <c r="BI6" s="168"/>
      <c r="BJ6" s="168"/>
      <c r="BK6" s="169"/>
      <c r="BL6" s="163"/>
      <c r="BM6" s="163"/>
      <c r="BN6" s="163"/>
      <c r="BO6" s="178" t="s">
        <v>1056</v>
      </c>
    </row>
    <row r="7" spans="1:79" ht="14.25" customHeight="1">
      <c r="A7" s="179" t="s">
        <v>1121</v>
      </c>
      <c r="B7" s="678" t="s">
        <v>1122</v>
      </c>
      <c r="C7" s="679"/>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680"/>
      <c r="BB7" s="680"/>
      <c r="BC7" s="680"/>
      <c r="BD7" s="680"/>
      <c r="BE7" s="680"/>
      <c r="BF7" s="680"/>
      <c r="BG7" s="680"/>
      <c r="BH7" s="680"/>
      <c r="BI7" s="680"/>
      <c r="BJ7" s="680"/>
      <c r="BK7" s="680"/>
      <c r="BL7" s="680"/>
      <c r="BM7" s="680"/>
      <c r="BN7" s="680"/>
      <c r="BO7" s="681"/>
      <c r="BQ7" s="188"/>
      <c r="BR7" s="188"/>
    </row>
    <row r="8" spans="1:79" ht="15.75" customHeight="1">
      <c r="A8" s="181"/>
      <c r="B8" s="182"/>
      <c r="C8" s="686" t="e">
        <f>'Instructions-DataEntry'!E4</f>
        <v>#N/A</v>
      </c>
      <c r="D8" s="686"/>
      <c r="E8" s="686"/>
      <c r="F8" s="686"/>
      <c r="G8" s="686"/>
      <c r="H8" s="686"/>
      <c r="I8" s="686"/>
      <c r="J8" s="686"/>
      <c r="K8" s="686"/>
      <c r="L8" s="686"/>
      <c r="M8" s="686"/>
      <c r="N8" s="686"/>
      <c r="O8" s="686"/>
      <c r="P8" s="686"/>
      <c r="Q8" s="686"/>
      <c r="R8" s="686"/>
      <c r="S8" s="686"/>
      <c r="T8" s="686"/>
      <c r="U8" s="686"/>
      <c r="V8" s="686"/>
      <c r="W8" s="686"/>
      <c r="X8" s="686"/>
      <c r="Y8" s="686"/>
      <c r="Z8" s="686"/>
      <c r="AA8" s="686"/>
      <c r="AB8" s="686"/>
      <c r="AC8" s="686"/>
      <c r="AD8" s="686"/>
      <c r="AE8" s="686"/>
      <c r="AF8" s="686"/>
      <c r="AG8" s="686"/>
      <c r="AH8" s="686"/>
      <c r="AI8" s="686"/>
      <c r="AJ8" s="686"/>
      <c r="AK8" s="686"/>
      <c r="AL8" s="686"/>
      <c r="AM8" s="686"/>
      <c r="AN8" s="686"/>
      <c r="AO8" s="686"/>
      <c r="AP8" s="686"/>
      <c r="AQ8" s="686"/>
      <c r="AR8" s="686"/>
      <c r="AS8" s="686"/>
      <c r="AT8" s="686"/>
      <c r="AU8" s="686"/>
      <c r="AV8" s="686"/>
      <c r="AW8" s="686"/>
      <c r="AX8" s="686"/>
      <c r="AY8" s="686"/>
      <c r="AZ8" s="686"/>
      <c r="BA8" s="682"/>
      <c r="BB8" s="682"/>
      <c r="BC8" s="682"/>
      <c r="BD8" s="682"/>
      <c r="BE8" s="682"/>
      <c r="BF8" s="682"/>
      <c r="BG8" s="682"/>
      <c r="BH8" s="682"/>
      <c r="BI8" s="682"/>
      <c r="BJ8" s="682"/>
      <c r="BK8" s="682"/>
      <c r="BL8" s="682"/>
      <c r="BM8" s="682"/>
      <c r="BN8" s="682"/>
      <c r="BO8" s="683"/>
      <c r="BQ8" s="188"/>
      <c r="BR8" s="188"/>
    </row>
    <row r="9" spans="1:79" ht="15.75" customHeight="1">
      <c r="A9" s="181"/>
      <c r="B9" s="182"/>
      <c r="C9" s="686" t="e">
        <f>'Instructions-DataEntry'!E5</f>
        <v>#N/A</v>
      </c>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686"/>
      <c r="AK9" s="686"/>
      <c r="AL9" s="686"/>
      <c r="AM9" s="686"/>
      <c r="AN9" s="686"/>
      <c r="AO9" s="686"/>
      <c r="AP9" s="686"/>
      <c r="AQ9" s="686"/>
      <c r="AR9" s="686"/>
      <c r="AS9" s="686"/>
      <c r="AT9" s="686"/>
      <c r="AU9" s="686"/>
      <c r="AV9" s="686"/>
      <c r="AW9" s="686"/>
      <c r="AX9" s="686"/>
      <c r="AY9" s="686"/>
      <c r="AZ9" s="686"/>
      <c r="BA9" s="682"/>
      <c r="BB9" s="682"/>
      <c r="BC9" s="682"/>
      <c r="BD9" s="682"/>
      <c r="BE9" s="682"/>
      <c r="BF9" s="682"/>
      <c r="BG9" s="682"/>
      <c r="BH9" s="682"/>
      <c r="BI9" s="682"/>
      <c r="BJ9" s="682"/>
      <c r="BK9" s="682"/>
      <c r="BL9" s="682"/>
      <c r="BM9" s="682"/>
      <c r="BN9" s="682"/>
      <c r="BO9" s="683"/>
      <c r="BQ9" s="188"/>
      <c r="BR9" s="188"/>
    </row>
    <row r="10" spans="1:79" ht="15.75" customHeight="1">
      <c r="A10" s="183"/>
      <c r="B10" s="184"/>
      <c r="C10" s="687" t="e">
        <f>'Instructions-DataEntry'!E6</f>
        <v>#N/A</v>
      </c>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7"/>
      <c r="AK10" s="687"/>
      <c r="AL10" s="687"/>
      <c r="AM10" s="687"/>
      <c r="AN10" s="687"/>
      <c r="AO10" s="687"/>
      <c r="AP10" s="687"/>
      <c r="AQ10" s="687"/>
      <c r="AR10" s="687"/>
      <c r="AS10" s="687"/>
      <c r="AT10" s="687"/>
      <c r="AU10" s="687"/>
      <c r="AV10" s="687"/>
      <c r="AW10" s="687"/>
      <c r="AX10" s="687"/>
      <c r="AY10" s="687"/>
      <c r="AZ10" s="687"/>
      <c r="BA10" s="684"/>
      <c r="BB10" s="684"/>
      <c r="BC10" s="684"/>
      <c r="BD10" s="684"/>
      <c r="BE10" s="684"/>
      <c r="BF10" s="684"/>
      <c r="BG10" s="684"/>
      <c r="BH10" s="684"/>
      <c r="BI10" s="684"/>
      <c r="BJ10" s="684"/>
      <c r="BK10" s="684"/>
      <c r="BL10" s="684"/>
      <c r="BM10" s="684"/>
      <c r="BN10" s="684"/>
      <c r="BO10" s="685"/>
      <c r="BQ10" s="188"/>
      <c r="BR10" s="188"/>
    </row>
    <row r="11" spans="1:79" ht="15" customHeight="1">
      <c r="A11" s="170" t="s">
        <v>1057</v>
      </c>
      <c r="B11" s="163"/>
      <c r="C11" s="163" t="s">
        <v>1124</v>
      </c>
      <c r="D11" s="163"/>
      <c r="E11" s="163"/>
      <c r="F11" s="163"/>
      <c r="G11" s="163"/>
      <c r="H11" s="163"/>
      <c r="I11" s="163"/>
      <c r="J11" s="163"/>
      <c r="K11" s="163"/>
      <c r="L11" s="163"/>
      <c r="M11" s="170" t="s">
        <v>1058</v>
      </c>
      <c r="N11" s="163"/>
      <c r="O11" s="163" t="s">
        <v>53</v>
      </c>
      <c r="P11" s="163"/>
      <c r="Q11" s="163"/>
      <c r="R11" s="163"/>
      <c r="S11" s="163"/>
      <c r="T11" s="163"/>
      <c r="U11" s="163"/>
      <c r="V11" s="163"/>
      <c r="W11" s="163"/>
      <c r="X11" s="164"/>
      <c r="Y11" s="170" t="s">
        <v>1059</v>
      </c>
      <c r="Z11" s="163" t="s">
        <v>1060</v>
      </c>
      <c r="AA11" s="163"/>
      <c r="AB11" s="163"/>
      <c r="AC11" s="163"/>
      <c r="AD11" s="163"/>
      <c r="AE11" s="163"/>
      <c r="AF11" s="163"/>
      <c r="AG11" s="163"/>
      <c r="AH11" s="163"/>
      <c r="AI11" s="163"/>
      <c r="AJ11" s="163"/>
      <c r="AK11" s="163"/>
      <c r="AL11" s="163"/>
      <c r="AM11" s="163"/>
      <c r="AN11" s="163"/>
      <c r="AO11" s="163"/>
      <c r="AP11" s="163"/>
      <c r="AQ11" s="163"/>
      <c r="AR11" s="163"/>
      <c r="AS11" s="163"/>
      <c r="AT11" s="163"/>
      <c r="AU11" s="164"/>
      <c r="AV11" s="171" t="s">
        <v>1061</v>
      </c>
      <c r="AW11" s="163" t="s">
        <v>1062</v>
      </c>
      <c r="AX11" s="163"/>
      <c r="AY11" s="163"/>
      <c r="AZ11" s="163"/>
      <c r="BA11" s="163"/>
      <c r="BB11" s="163"/>
      <c r="BC11" s="163"/>
      <c r="BD11" s="163"/>
      <c r="BE11" s="170" t="s">
        <v>1063</v>
      </c>
      <c r="BF11" s="163" t="s">
        <v>1064</v>
      </c>
      <c r="BG11" s="163"/>
      <c r="BH11" s="163"/>
      <c r="BI11" s="163"/>
      <c r="BJ11" s="163"/>
      <c r="BK11" s="163"/>
      <c r="BL11" s="163"/>
      <c r="BM11" s="163"/>
      <c r="BN11" s="163"/>
      <c r="BO11" s="164"/>
      <c r="BQ11" s="188"/>
      <c r="BR11" s="188"/>
    </row>
    <row r="12" spans="1:79" ht="12" customHeight="1">
      <c r="A12" s="162"/>
      <c r="B12" s="665" t="e">
        <f>'Instructions-DataEntry'!E20</f>
        <v>#N/A</v>
      </c>
      <c r="C12" s="666"/>
      <c r="D12" s="666"/>
      <c r="E12" s="666"/>
      <c r="F12" s="666"/>
      <c r="G12" s="666"/>
      <c r="H12" s="666"/>
      <c r="I12" s="666"/>
      <c r="J12" s="666"/>
      <c r="K12" s="666"/>
      <c r="L12" s="666"/>
      <c r="M12" s="667" t="e">
        <f>'Instructions-DataEntry'!E10</f>
        <v>#N/A</v>
      </c>
      <c r="N12" s="666"/>
      <c r="O12" s="666"/>
      <c r="P12" s="666"/>
      <c r="Q12" s="666"/>
      <c r="R12" s="666"/>
      <c r="S12" s="666"/>
      <c r="T12" s="666"/>
      <c r="U12" s="666"/>
      <c r="V12" s="666"/>
      <c r="W12" s="666"/>
      <c r="X12" s="668"/>
      <c r="Y12" s="162"/>
      <c r="Z12" s="163" t="s">
        <v>1054</v>
      </c>
      <c r="AA12" s="163"/>
      <c r="AB12" s="163"/>
      <c r="AC12" s="163"/>
      <c r="AD12" s="163"/>
      <c r="AE12" s="163"/>
      <c r="AF12" s="163"/>
      <c r="AG12" s="163"/>
      <c r="AH12" s="163"/>
      <c r="AI12" s="163"/>
      <c r="AJ12" s="163"/>
      <c r="AK12" s="163"/>
      <c r="AL12" s="163"/>
      <c r="AM12" s="163"/>
      <c r="AN12" s="163"/>
      <c r="AO12" s="163"/>
      <c r="AP12" s="163"/>
      <c r="AQ12" s="163"/>
      <c r="AR12" s="163"/>
      <c r="AS12" s="163"/>
      <c r="AT12" s="163"/>
      <c r="AU12" s="164"/>
      <c r="AV12" s="172" t="s">
        <v>1065</v>
      </c>
      <c r="AW12" s="163" t="s">
        <v>1066</v>
      </c>
      <c r="AX12" s="163"/>
      <c r="AY12" s="163"/>
      <c r="AZ12" s="163"/>
      <c r="BA12" s="163"/>
      <c r="BB12" s="163"/>
      <c r="BC12" s="163"/>
      <c r="BD12" s="163"/>
      <c r="BE12" s="162"/>
      <c r="BF12" s="163"/>
      <c r="BG12" s="163"/>
      <c r="BH12" s="163"/>
      <c r="BI12" s="163"/>
      <c r="BJ12" s="163"/>
      <c r="BK12" s="163"/>
      <c r="BL12" s="163"/>
      <c r="BM12" s="163"/>
      <c r="BN12" s="163"/>
      <c r="BO12" s="164"/>
      <c r="BQ12" s="188"/>
      <c r="BR12" s="188"/>
    </row>
    <row r="13" spans="1:79" ht="12" customHeight="1">
      <c r="A13" s="162"/>
      <c r="B13" s="666"/>
      <c r="C13" s="666"/>
      <c r="D13" s="666"/>
      <c r="E13" s="666"/>
      <c r="F13" s="666"/>
      <c r="G13" s="666"/>
      <c r="H13" s="666"/>
      <c r="I13" s="666"/>
      <c r="J13" s="666"/>
      <c r="K13" s="666"/>
      <c r="L13" s="666"/>
      <c r="M13" s="667"/>
      <c r="N13" s="666"/>
      <c r="O13" s="666"/>
      <c r="P13" s="666"/>
      <c r="Q13" s="666"/>
      <c r="R13" s="666"/>
      <c r="S13" s="666"/>
      <c r="T13" s="666"/>
      <c r="U13" s="666"/>
      <c r="V13" s="666"/>
      <c r="W13" s="666"/>
      <c r="X13" s="668"/>
      <c r="Y13" s="667" t="e">
        <f>'Instructions-DataEntry'!E12</f>
        <v>#N/A</v>
      </c>
      <c r="Z13" s="666"/>
      <c r="AA13" s="666"/>
      <c r="AB13" s="666"/>
      <c r="AC13" s="666"/>
      <c r="AD13" s="666"/>
      <c r="AE13" s="666"/>
      <c r="AF13" s="666"/>
      <c r="AG13" s="666"/>
      <c r="AH13" s="666"/>
      <c r="AI13" s="666"/>
      <c r="AJ13" s="666"/>
      <c r="AK13" s="666"/>
      <c r="AL13" s="666"/>
      <c r="AM13" s="666"/>
      <c r="AN13" s="666"/>
      <c r="AO13" s="666"/>
      <c r="AP13" s="666"/>
      <c r="AQ13" s="666"/>
      <c r="AR13" s="666"/>
      <c r="AS13" s="666"/>
      <c r="AT13" s="666"/>
      <c r="AU13" s="668"/>
      <c r="AV13" s="172"/>
      <c r="AW13" s="163" t="s">
        <v>1067</v>
      </c>
      <c r="AX13" s="163"/>
      <c r="AY13" s="163"/>
      <c r="AZ13" s="163"/>
      <c r="BA13" s="163"/>
      <c r="BB13" s="163"/>
      <c r="BC13" s="163"/>
      <c r="BD13" s="163"/>
      <c r="BE13" s="162"/>
      <c r="BF13" s="163"/>
      <c r="BG13" s="163"/>
      <c r="BH13" s="163"/>
      <c r="BI13" s="163"/>
      <c r="BJ13" s="163"/>
      <c r="BK13" s="163"/>
      <c r="BL13" s="163"/>
      <c r="BM13" s="163"/>
      <c r="BN13" s="163"/>
      <c r="BO13" s="164"/>
    </row>
    <row r="14" spans="1:79" ht="12" customHeight="1">
      <c r="A14" s="162"/>
      <c r="B14" s="666"/>
      <c r="C14" s="666"/>
      <c r="D14" s="666"/>
      <c r="E14" s="666"/>
      <c r="F14" s="666"/>
      <c r="G14" s="666"/>
      <c r="H14" s="666"/>
      <c r="I14" s="666"/>
      <c r="J14" s="666"/>
      <c r="K14" s="666"/>
      <c r="L14" s="666"/>
      <c r="M14" s="667"/>
      <c r="N14" s="666"/>
      <c r="O14" s="666"/>
      <c r="P14" s="666"/>
      <c r="Q14" s="666"/>
      <c r="R14" s="666"/>
      <c r="S14" s="666"/>
      <c r="T14" s="666"/>
      <c r="U14" s="666"/>
      <c r="V14" s="666"/>
      <c r="W14" s="666"/>
      <c r="X14" s="668"/>
      <c r="Y14" s="667"/>
      <c r="Z14" s="666"/>
      <c r="AA14" s="666"/>
      <c r="AB14" s="666"/>
      <c r="AC14" s="666"/>
      <c r="AD14" s="666"/>
      <c r="AE14" s="666"/>
      <c r="AF14" s="666"/>
      <c r="AG14" s="666"/>
      <c r="AH14" s="666"/>
      <c r="AI14" s="666"/>
      <c r="AJ14" s="666"/>
      <c r="AK14" s="666"/>
      <c r="AL14" s="666"/>
      <c r="AM14" s="666"/>
      <c r="AN14" s="666"/>
      <c r="AO14" s="666"/>
      <c r="AP14" s="666"/>
      <c r="AQ14" s="666"/>
      <c r="AR14" s="666"/>
      <c r="AS14" s="666"/>
      <c r="AT14" s="666"/>
      <c r="AU14" s="668"/>
      <c r="AV14" s="172"/>
      <c r="AW14" s="163" t="s">
        <v>1068</v>
      </c>
      <c r="AX14" s="163"/>
      <c r="AY14" s="163"/>
      <c r="AZ14" s="163"/>
      <c r="BA14" s="163"/>
      <c r="BB14" s="163"/>
      <c r="BC14" s="163"/>
      <c r="BD14" s="163"/>
      <c r="BE14" s="167"/>
      <c r="BF14" s="672" t="s">
        <v>1069</v>
      </c>
      <c r="BG14" s="672"/>
      <c r="BH14" s="672"/>
      <c r="BI14" s="163"/>
      <c r="BJ14" s="163"/>
      <c r="BK14" s="672" t="s">
        <v>1070</v>
      </c>
      <c r="BL14" s="672"/>
      <c r="BM14" s="672"/>
      <c r="BN14" s="672"/>
      <c r="BO14" s="673"/>
    </row>
    <row r="15" spans="1:79" ht="12" customHeight="1">
      <c r="A15" s="162"/>
      <c r="B15" s="163"/>
      <c r="C15" s="163"/>
      <c r="D15" s="163"/>
      <c r="E15" s="163"/>
      <c r="F15" s="163"/>
      <c r="G15" s="163"/>
      <c r="H15" s="163"/>
      <c r="I15" s="163"/>
      <c r="J15" s="163"/>
      <c r="K15" s="163"/>
      <c r="L15" s="163"/>
      <c r="M15" s="167"/>
      <c r="N15" s="168"/>
      <c r="O15" s="168"/>
      <c r="P15" s="168"/>
      <c r="Q15" s="168"/>
      <c r="R15" s="168"/>
      <c r="S15" s="168"/>
      <c r="T15" s="168"/>
      <c r="U15" s="168"/>
      <c r="V15" s="168"/>
      <c r="W15" s="168"/>
      <c r="X15" s="169"/>
      <c r="Y15" s="669"/>
      <c r="Z15" s="670"/>
      <c r="AA15" s="670"/>
      <c r="AB15" s="670"/>
      <c r="AC15" s="670"/>
      <c r="AD15" s="670"/>
      <c r="AE15" s="670"/>
      <c r="AF15" s="670"/>
      <c r="AG15" s="670"/>
      <c r="AH15" s="670"/>
      <c r="AI15" s="670"/>
      <c r="AJ15" s="670"/>
      <c r="AK15" s="670"/>
      <c r="AL15" s="670"/>
      <c r="AM15" s="670"/>
      <c r="AN15" s="670"/>
      <c r="AO15" s="670"/>
      <c r="AP15" s="670"/>
      <c r="AQ15" s="670"/>
      <c r="AR15" s="670"/>
      <c r="AS15" s="670"/>
      <c r="AT15" s="670"/>
      <c r="AU15" s="671"/>
      <c r="AV15" s="385" t="str">
        <f>IF(BQ18="This report is also the final report.","X","")</f>
        <v>X</v>
      </c>
      <c r="AW15" s="163" t="s">
        <v>34</v>
      </c>
      <c r="AX15" s="163"/>
      <c r="AY15" s="163"/>
      <c r="AZ15" s="163"/>
      <c r="BA15" s="163"/>
      <c r="BB15" s="163"/>
      <c r="BC15" s="163"/>
      <c r="BD15" s="163"/>
      <c r="BE15" s="172" t="s">
        <v>1065</v>
      </c>
      <c r="BF15" s="672"/>
      <c r="BG15" s="672"/>
      <c r="BH15" s="672"/>
      <c r="BI15" s="163"/>
      <c r="BJ15" s="172"/>
      <c r="BK15" s="672"/>
      <c r="BL15" s="672"/>
      <c r="BM15" s="672"/>
      <c r="BN15" s="672"/>
      <c r="BO15" s="673"/>
    </row>
    <row r="16" spans="1:79" ht="15" customHeight="1">
      <c r="A16" s="158" t="s">
        <v>1071</v>
      </c>
      <c r="B16" s="159" t="s">
        <v>1072</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60"/>
      <c r="AS16" s="161" t="s">
        <v>1073</v>
      </c>
      <c r="AT16" s="159" t="s">
        <v>1074</v>
      </c>
      <c r="AU16" s="159"/>
      <c r="AV16" s="159"/>
      <c r="AW16" s="159"/>
      <c r="AX16" s="159"/>
      <c r="AY16" s="159"/>
      <c r="AZ16" s="159"/>
      <c r="BA16" s="159"/>
      <c r="BB16" s="159"/>
      <c r="BC16" s="159"/>
      <c r="BD16" s="159"/>
      <c r="BE16" s="159"/>
      <c r="BF16" s="159"/>
      <c r="BG16" s="159"/>
      <c r="BH16" s="159"/>
      <c r="BI16" s="159"/>
      <c r="BJ16" s="159"/>
      <c r="BK16" s="159"/>
      <c r="BL16" s="159"/>
      <c r="BM16" s="159"/>
      <c r="BN16" s="159"/>
      <c r="BO16" s="160"/>
      <c r="BQ16" s="36"/>
      <c r="BR16" s="36"/>
      <c r="BS16" s="36"/>
      <c r="BT16" s="36"/>
      <c r="BU16" s="36"/>
      <c r="BV16" s="36"/>
    </row>
    <row r="17" spans="1:74" ht="12" customHeight="1">
      <c r="A17" s="162"/>
      <c r="B17" s="163" t="s">
        <v>1075</v>
      </c>
      <c r="C17" s="163"/>
      <c r="D17" s="163"/>
      <c r="E17" s="163"/>
      <c r="F17" s="163"/>
      <c r="G17" s="163"/>
      <c r="H17" s="163"/>
      <c r="I17" s="163"/>
      <c r="J17" s="163"/>
      <c r="K17" s="163"/>
      <c r="L17" s="163"/>
      <c r="M17" s="163"/>
      <c r="N17" s="163"/>
      <c r="O17" s="163"/>
      <c r="P17" s="163"/>
      <c r="Q17" s="163"/>
      <c r="R17" s="163"/>
      <c r="S17" s="163"/>
      <c r="T17" s="163"/>
      <c r="U17" s="163"/>
      <c r="V17" s="163"/>
      <c r="W17" s="163"/>
      <c r="X17" s="164"/>
      <c r="Y17" s="163" t="s">
        <v>1076</v>
      </c>
      <c r="Z17" s="163"/>
      <c r="AA17" s="163"/>
      <c r="AB17" s="163"/>
      <c r="AC17" s="163"/>
      <c r="AD17" s="163"/>
      <c r="AE17" s="163"/>
      <c r="AF17" s="163"/>
      <c r="AG17" s="163"/>
      <c r="AH17" s="163"/>
      <c r="AI17" s="163"/>
      <c r="AJ17" s="163"/>
      <c r="AK17" s="163"/>
      <c r="AL17" s="163"/>
      <c r="AM17" s="163"/>
      <c r="AN17" s="163"/>
      <c r="AO17" s="163"/>
      <c r="AP17" s="163"/>
      <c r="AQ17" s="163"/>
      <c r="AR17" s="164"/>
      <c r="AS17" s="163"/>
      <c r="AT17" s="163" t="s">
        <v>1077</v>
      </c>
      <c r="AU17" s="163"/>
      <c r="AV17" s="163"/>
      <c r="AW17" s="163"/>
      <c r="AX17" s="163"/>
      <c r="AY17" s="163"/>
      <c r="AZ17" s="163"/>
      <c r="BA17" s="163"/>
      <c r="BB17" s="163"/>
      <c r="BC17" s="163"/>
      <c r="BD17" s="163"/>
      <c r="BE17" s="163"/>
      <c r="BF17" s="163"/>
      <c r="BG17" s="163"/>
      <c r="BH17" s="163"/>
      <c r="BI17" s="163"/>
      <c r="BJ17" s="163"/>
      <c r="BK17" s="163"/>
      <c r="BL17" s="163"/>
      <c r="BM17" s="163"/>
      <c r="BN17" s="163"/>
      <c r="BO17" s="164"/>
      <c r="BQ17" s="36"/>
      <c r="BR17" s="36"/>
      <c r="BS17" s="36"/>
      <c r="BT17" s="36"/>
      <c r="BU17" s="36"/>
      <c r="BV17" s="36"/>
    </row>
    <row r="18" spans="1:74" ht="18" customHeight="1">
      <c r="A18" s="674">
        <f>'Set-Up'!B11</f>
        <v>44470</v>
      </c>
      <c r="B18" s="674"/>
      <c r="C18" s="674"/>
      <c r="D18" s="674"/>
      <c r="E18" s="674"/>
      <c r="F18" s="674"/>
      <c r="G18" s="674"/>
      <c r="H18" s="674"/>
      <c r="I18" s="674"/>
      <c r="J18" s="674"/>
      <c r="K18" s="674"/>
      <c r="L18" s="674"/>
      <c r="M18" s="674"/>
      <c r="N18" s="674"/>
      <c r="O18" s="674"/>
      <c r="P18" s="674"/>
      <c r="Q18" s="674"/>
      <c r="R18" s="674"/>
      <c r="S18" s="674"/>
      <c r="T18" s="674"/>
      <c r="U18" s="674"/>
      <c r="V18" s="674"/>
      <c r="W18" s="674"/>
      <c r="X18" s="674"/>
      <c r="Y18" s="674">
        <f>'Set-Up'!B18</f>
        <v>44834</v>
      </c>
      <c r="Z18" s="674"/>
      <c r="AA18" s="674"/>
      <c r="AB18" s="674"/>
      <c r="AC18" s="674"/>
      <c r="AD18" s="674"/>
      <c r="AE18" s="674"/>
      <c r="AF18" s="674"/>
      <c r="AG18" s="674"/>
      <c r="AH18" s="674"/>
      <c r="AI18" s="674"/>
      <c r="AJ18" s="674"/>
      <c r="AK18" s="674"/>
      <c r="AL18" s="674"/>
      <c r="AM18" s="674"/>
      <c r="AN18" s="674"/>
      <c r="AO18" s="674"/>
      <c r="AP18" s="674"/>
      <c r="AQ18" s="674"/>
      <c r="AR18" s="674"/>
      <c r="AS18" s="674">
        <f>XpndQtr4!H1</f>
        <v>44834</v>
      </c>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c r="BQ18" s="778" t="s">
        <v>1245</v>
      </c>
      <c r="BR18" s="778"/>
      <c r="BS18" s="778"/>
      <c r="BT18" s="778"/>
      <c r="BU18" s="778"/>
      <c r="BV18" s="778"/>
    </row>
    <row r="19" spans="1:74" ht="18" customHeight="1">
      <c r="A19" s="186" t="s">
        <v>1078</v>
      </c>
      <c r="B19" s="187"/>
      <c r="C19" s="696" t="s">
        <v>1079</v>
      </c>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c r="AR19" s="697"/>
      <c r="AS19" s="697"/>
      <c r="AT19" s="697"/>
      <c r="AU19" s="697"/>
      <c r="AV19" s="697"/>
      <c r="AW19" s="697"/>
      <c r="AX19" s="698" t="s">
        <v>1032</v>
      </c>
      <c r="AY19" s="698"/>
      <c r="AZ19" s="698"/>
      <c r="BA19" s="698"/>
      <c r="BB19" s="698"/>
      <c r="BC19" s="698"/>
      <c r="BD19" s="698"/>
      <c r="BE19" s="698"/>
      <c r="BF19" s="698"/>
      <c r="BG19" s="698"/>
      <c r="BH19" s="698"/>
      <c r="BI19" s="698"/>
      <c r="BJ19" s="698"/>
      <c r="BK19" s="698"/>
      <c r="BL19" s="698"/>
      <c r="BM19" s="698"/>
      <c r="BN19" s="698"/>
      <c r="BO19" s="698"/>
    </row>
    <row r="20" spans="1:74" ht="18" customHeight="1">
      <c r="A20" s="699" t="s">
        <v>1080</v>
      </c>
      <c r="B20" s="700"/>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700"/>
      <c r="AJ20" s="700"/>
      <c r="AK20" s="700"/>
      <c r="AL20" s="700"/>
      <c r="AM20" s="700"/>
      <c r="AN20" s="700"/>
      <c r="AO20" s="700"/>
      <c r="AP20" s="700"/>
      <c r="AQ20" s="700"/>
      <c r="AR20" s="700"/>
      <c r="AS20" s="700"/>
      <c r="AT20" s="700"/>
      <c r="AU20" s="700"/>
      <c r="AV20" s="700"/>
      <c r="AW20" s="700"/>
      <c r="AX20" s="700"/>
      <c r="AY20" s="700"/>
      <c r="AZ20" s="700"/>
      <c r="BA20" s="700"/>
      <c r="BB20" s="700"/>
      <c r="BC20" s="700"/>
      <c r="BD20" s="700"/>
      <c r="BE20" s="700"/>
      <c r="BF20" s="700"/>
      <c r="BG20" s="700"/>
      <c r="BH20" s="700"/>
      <c r="BI20" s="700"/>
      <c r="BJ20" s="700"/>
      <c r="BK20" s="700"/>
      <c r="BL20" s="700"/>
      <c r="BM20" s="700"/>
      <c r="BN20" s="700"/>
      <c r="BO20" s="701"/>
      <c r="BQ20" s="479" t="s">
        <v>33</v>
      </c>
      <c r="BR20" s="479"/>
    </row>
    <row r="21" spans="1:74" ht="18" customHeight="1">
      <c r="A21" s="702" t="s">
        <v>1081</v>
      </c>
      <c r="B21" s="703"/>
      <c r="C21" s="703"/>
      <c r="D21" s="703"/>
      <c r="E21" s="703"/>
      <c r="F21" s="703"/>
      <c r="G21" s="703"/>
      <c r="H21" s="703"/>
      <c r="I21" s="703"/>
      <c r="J21" s="703"/>
      <c r="K21" s="703"/>
      <c r="L21" s="703"/>
      <c r="M21" s="703"/>
      <c r="N21" s="703"/>
      <c r="O21" s="703"/>
      <c r="P21" s="703"/>
      <c r="Q21" s="703"/>
      <c r="R21" s="703"/>
      <c r="S21" s="703"/>
      <c r="T21" s="703"/>
      <c r="U21" s="703"/>
      <c r="V21" s="703"/>
      <c r="W21" s="703"/>
      <c r="X21" s="703"/>
      <c r="Y21" s="703"/>
      <c r="Z21" s="703"/>
      <c r="AA21" s="703"/>
      <c r="AB21" s="703"/>
      <c r="AC21" s="703"/>
      <c r="AD21" s="703"/>
      <c r="AE21" s="703"/>
      <c r="AF21" s="703"/>
      <c r="AG21" s="703"/>
      <c r="AH21" s="703"/>
      <c r="AI21" s="703"/>
      <c r="AJ21" s="703"/>
      <c r="AK21" s="703"/>
      <c r="AL21" s="703"/>
      <c r="AM21" s="703"/>
      <c r="AN21" s="703"/>
      <c r="AO21" s="703"/>
      <c r="AP21" s="703"/>
      <c r="AQ21" s="703"/>
      <c r="AR21" s="703"/>
      <c r="AS21" s="703"/>
      <c r="AT21" s="703"/>
      <c r="AU21" s="703"/>
      <c r="AV21" s="703"/>
      <c r="AW21" s="703"/>
      <c r="AX21" s="703"/>
      <c r="AY21" s="703"/>
      <c r="AZ21" s="703"/>
      <c r="BA21" s="703"/>
      <c r="BB21" s="703"/>
      <c r="BC21" s="703"/>
      <c r="BD21" s="703"/>
      <c r="BE21" s="703"/>
      <c r="BF21" s="703"/>
      <c r="BG21" s="703"/>
      <c r="BH21" s="703"/>
      <c r="BI21" s="703"/>
      <c r="BJ21" s="703"/>
      <c r="BK21" s="703"/>
      <c r="BL21" s="703"/>
      <c r="BM21" s="703"/>
      <c r="BN21" s="703"/>
      <c r="BO21" s="704"/>
      <c r="BQ21" s="479"/>
      <c r="BR21" s="479"/>
    </row>
    <row r="22" spans="1:74" ht="18" customHeight="1">
      <c r="A22" s="688" t="s">
        <v>1082</v>
      </c>
      <c r="B22" s="688"/>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c r="AD22" s="688"/>
      <c r="AE22" s="688"/>
      <c r="AF22" s="688"/>
      <c r="AG22" s="688"/>
      <c r="AH22" s="688"/>
      <c r="AI22" s="688"/>
      <c r="AJ22" s="688"/>
      <c r="AK22" s="688"/>
      <c r="AL22" s="688"/>
      <c r="AM22" s="688"/>
      <c r="AN22" s="688"/>
      <c r="AO22" s="688"/>
      <c r="AP22" s="688"/>
      <c r="AQ22" s="688"/>
      <c r="AR22" s="688"/>
      <c r="AS22" s="688"/>
      <c r="AT22" s="688"/>
      <c r="AU22" s="688"/>
      <c r="AV22" s="688"/>
      <c r="AW22" s="688"/>
      <c r="AX22" s="689"/>
      <c r="AY22" s="689"/>
      <c r="AZ22" s="689"/>
      <c r="BA22" s="689"/>
      <c r="BB22" s="689"/>
      <c r="BC22" s="689"/>
      <c r="BD22" s="689"/>
      <c r="BE22" s="689"/>
      <c r="BF22" s="689"/>
      <c r="BG22" s="689"/>
      <c r="BH22" s="689"/>
      <c r="BI22" s="689"/>
      <c r="BJ22" s="689"/>
      <c r="BK22" s="689"/>
      <c r="BL22" s="689"/>
      <c r="BM22" s="689"/>
      <c r="BN22" s="689"/>
      <c r="BO22" s="689"/>
      <c r="BQ22" s="479"/>
      <c r="BR22" s="479"/>
    </row>
    <row r="23" spans="1:74" ht="18" customHeight="1">
      <c r="A23" s="688" t="s">
        <v>1083</v>
      </c>
      <c r="B23" s="688"/>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c r="AD23" s="688"/>
      <c r="AE23" s="688"/>
      <c r="AF23" s="688"/>
      <c r="AG23" s="688"/>
      <c r="AH23" s="688"/>
      <c r="AI23" s="688"/>
      <c r="AJ23" s="688"/>
      <c r="AK23" s="688"/>
      <c r="AL23" s="688"/>
      <c r="AM23" s="688"/>
      <c r="AN23" s="688"/>
      <c r="AO23" s="688"/>
      <c r="AP23" s="688"/>
      <c r="AQ23" s="688"/>
      <c r="AR23" s="688"/>
      <c r="AS23" s="688"/>
      <c r="AT23" s="688"/>
      <c r="AU23" s="688"/>
      <c r="AV23" s="688"/>
      <c r="AW23" s="688"/>
      <c r="AX23" s="689"/>
      <c r="AY23" s="689"/>
      <c r="AZ23" s="689"/>
      <c r="BA23" s="689"/>
      <c r="BB23" s="689"/>
      <c r="BC23" s="689"/>
      <c r="BD23" s="689"/>
      <c r="BE23" s="689"/>
      <c r="BF23" s="689"/>
      <c r="BG23" s="689"/>
      <c r="BH23" s="689"/>
      <c r="BI23" s="689"/>
      <c r="BJ23" s="689"/>
      <c r="BK23" s="689"/>
      <c r="BL23" s="689"/>
      <c r="BM23" s="689"/>
      <c r="BN23" s="689"/>
      <c r="BO23" s="689"/>
      <c r="BQ23" s="479"/>
      <c r="BR23" s="479"/>
    </row>
    <row r="24" spans="1:74" ht="18" customHeight="1">
      <c r="A24" s="688" t="s">
        <v>1084</v>
      </c>
      <c r="B24" s="688"/>
      <c r="C24" s="688"/>
      <c r="D24" s="688"/>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8"/>
      <c r="AP24" s="688"/>
      <c r="AQ24" s="688"/>
      <c r="AR24" s="688"/>
      <c r="AS24" s="688"/>
      <c r="AT24" s="688"/>
      <c r="AU24" s="688"/>
      <c r="AV24" s="688"/>
      <c r="AW24" s="688"/>
      <c r="AX24" s="689">
        <f>AX22-AX23</f>
        <v>0</v>
      </c>
      <c r="AY24" s="689"/>
      <c r="AZ24" s="689"/>
      <c r="BA24" s="689"/>
      <c r="BB24" s="689"/>
      <c r="BC24" s="689"/>
      <c r="BD24" s="689"/>
      <c r="BE24" s="689"/>
      <c r="BF24" s="689"/>
      <c r="BG24" s="689"/>
      <c r="BH24" s="689"/>
      <c r="BI24" s="689"/>
      <c r="BJ24" s="689"/>
      <c r="BK24" s="689"/>
      <c r="BL24" s="689"/>
      <c r="BM24" s="689"/>
      <c r="BN24" s="689"/>
      <c r="BO24" s="689"/>
      <c r="BQ24" s="479"/>
      <c r="BR24" s="479"/>
    </row>
    <row r="25" spans="1:74" ht="18" customHeight="1">
      <c r="A25" s="690" t="s">
        <v>1085</v>
      </c>
      <c r="B25" s="691"/>
      <c r="C25" s="691"/>
      <c r="D25" s="691"/>
      <c r="E25" s="691"/>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1"/>
      <c r="AP25" s="691"/>
      <c r="AQ25" s="691"/>
      <c r="AR25" s="691"/>
      <c r="AS25" s="691"/>
      <c r="AT25" s="691"/>
      <c r="AU25" s="691"/>
      <c r="AV25" s="691"/>
      <c r="AW25" s="691"/>
      <c r="AX25" s="691"/>
      <c r="AY25" s="691"/>
      <c r="AZ25" s="691"/>
      <c r="BA25" s="691"/>
      <c r="BB25" s="691"/>
      <c r="BC25" s="691"/>
      <c r="BD25" s="691"/>
      <c r="BE25" s="691"/>
      <c r="BF25" s="691"/>
      <c r="BG25" s="691"/>
      <c r="BH25" s="691"/>
      <c r="BI25" s="691"/>
      <c r="BJ25" s="691"/>
      <c r="BK25" s="691"/>
      <c r="BL25" s="691"/>
      <c r="BM25" s="691"/>
      <c r="BN25" s="691"/>
      <c r="BO25" s="692"/>
    </row>
    <row r="26" spans="1:74" ht="18" customHeight="1">
      <c r="A26" s="693" t="s">
        <v>1086</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I26" s="694"/>
      <c r="BJ26" s="694"/>
      <c r="BK26" s="694"/>
      <c r="BL26" s="694"/>
      <c r="BM26" s="694"/>
      <c r="BN26" s="694"/>
      <c r="BO26" s="695"/>
    </row>
    <row r="27" spans="1:74" ht="18" customHeight="1">
      <c r="A27" s="688" t="s">
        <v>1087</v>
      </c>
      <c r="B27" s="688"/>
      <c r="C27" s="688"/>
      <c r="D27" s="688"/>
      <c r="E27" s="688"/>
      <c r="F27" s="688"/>
      <c r="G27" s="688"/>
      <c r="H27" s="688"/>
      <c r="I27" s="688"/>
      <c r="J27" s="688"/>
      <c r="K27" s="688"/>
      <c r="L27" s="688"/>
      <c r="M27" s="688"/>
      <c r="N27" s="688"/>
      <c r="O27" s="688"/>
      <c r="P27" s="688"/>
      <c r="Q27" s="688"/>
      <c r="R27" s="688"/>
      <c r="S27" s="688"/>
      <c r="T27" s="688"/>
      <c r="U27" s="688"/>
      <c r="V27" s="688"/>
      <c r="W27" s="688"/>
      <c r="X27" s="688"/>
      <c r="Y27" s="688"/>
      <c r="Z27" s="688"/>
      <c r="AA27" s="688"/>
      <c r="AB27" s="688"/>
      <c r="AC27" s="688"/>
      <c r="AD27" s="688"/>
      <c r="AE27" s="688"/>
      <c r="AF27" s="688"/>
      <c r="AG27" s="688"/>
      <c r="AH27" s="688"/>
      <c r="AI27" s="688"/>
      <c r="AJ27" s="688"/>
      <c r="AK27" s="688"/>
      <c r="AL27" s="688"/>
      <c r="AM27" s="688"/>
      <c r="AN27" s="688"/>
      <c r="AO27" s="688"/>
      <c r="AP27" s="688"/>
      <c r="AQ27" s="688"/>
      <c r="AR27" s="688"/>
      <c r="AS27" s="688"/>
      <c r="AT27" s="688"/>
      <c r="AU27" s="688"/>
      <c r="AV27" s="688"/>
      <c r="AW27" s="688"/>
      <c r="AX27" s="689" t="e">
        <f>'Instructions-DataEntry'!E18</f>
        <v>#VALUE!</v>
      </c>
      <c r="AY27" s="689"/>
      <c r="AZ27" s="689"/>
      <c r="BA27" s="689"/>
      <c r="BB27" s="689"/>
      <c r="BC27" s="689"/>
      <c r="BD27" s="689"/>
      <c r="BE27" s="689"/>
      <c r="BF27" s="689"/>
      <c r="BG27" s="689"/>
      <c r="BH27" s="689"/>
      <c r="BI27" s="689"/>
      <c r="BJ27" s="689"/>
      <c r="BK27" s="689"/>
      <c r="BL27" s="689"/>
      <c r="BM27" s="689"/>
      <c r="BN27" s="689"/>
      <c r="BO27" s="689"/>
    </row>
    <row r="28" spans="1:74" ht="18" customHeight="1">
      <c r="A28" s="688" t="s">
        <v>1088</v>
      </c>
      <c r="B28" s="688"/>
      <c r="C28" s="688"/>
      <c r="D28" s="688"/>
      <c r="E28" s="688"/>
      <c r="F28" s="688"/>
      <c r="G28" s="688"/>
      <c r="H28" s="688"/>
      <c r="I28" s="688"/>
      <c r="J28" s="688"/>
      <c r="K28" s="688"/>
      <c r="L28" s="688"/>
      <c r="M28" s="688"/>
      <c r="N28" s="688"/>
      <c r="O28" s="688"/>
      <c r="P28" s="688"/>
      <c r="Q28" s="688"/>
      <c r="R28" s="688"/>
      <c r="S28" s="688"/>
      <c r="T28" s="688"/>
      <c r="U28" s="688"/>
      <c r="V28" s="688"/>
      <c r="W28" s="688"/>
      <c r="X28" s="688"/>
      <c r="Y28" s="688"/>
      <c r="Z28" s="688"/>
      <c r="AA28" s="688"/>
      <c r="AB28" s="688"/>
      <c r="AC28" s="688"/>
      <c r="AD28" s="688"/>
      <c r="AE28" s="688"/>
      <c r="AF28" s="688"/>
      <c r="AG28" s="688"/>
      <c r="AH28" s="688"/>
      <c r="AI28" s="688"/>
      <c r="AJ28" s="688"/>
      <c r="AK28" s="688"/>
      <c r="AL28" s="688"/>
      <c r="AM28" s="688"/>
      <c r="AN28" s="688"/>
      <c r="AO28" s="688"/>
      <c r="AP28" s="688"/>
      <c r="AQ28" s="688"/>
      <c r="AR28" s="688"/>
      <c r="AS28" s="688"/>
      <c r="AT28" s="688"/>
      <c r="AU28" s="688"/>
      <c r="AV28" s="688"/>
      <c r="AW28" s="688"/>
      <c r="AX28" s="689" t="e">
        <f>ErrorChkQ4!J26</f>
        <v>#N/A</v>
      </c>
      <c r="AY28" s="689"/>
      <c r="AZ28" s="689"/>
      <c r="BA28" s="689"/>
      <c r="BB28" s="689"/>
      <c r="BC28" s="689"/>
      <c r="BD28" s="689"/>
      <c r="BE28" s="689"/>
      <c r="BF28" s="689"/>
      <c r="BG28" s="689"/>
      <c r="BH28" s="689"/>
      <c r="BI28" s="689"/>
      <c r="BJ28" s="689"/>
      <c r="BK28" s="689"/>
      <c r="BL28" s="689"/>
      <c r="BM28" s="689"/>
      <c r="BN28" s="689"/>
      <c r="BO28" s="689"/>
    </row>
    <row r="29" spans="1:74" ht="18" customHeight="1">
      <c r="A29" s="688" t="s">
        <v>1089</v>
      </c>
      <c r="B29" s="688"/>
      <c r="C29" s="688"/>
      <c r="D29" s="688"/>
      <c r="E29" s="688"/>
      <c r="F29" s="688"/>
      <c r="G29" s="688"/>
      <c r="H29" s="688"/>
      <c r="I29" s="688"/>
      <c r="J29" s="688"/>
      <c r="K29" s="688"/>
      <c r="L29" s="688"/>
      <c r="M29" s="688"/>
      <c r="N29" s="688"/>
      <c r="O29" s="688"/>
      <c r="P29" s="688"/>
      <c r="Q29" s="688"/>
      <c r="R29" s="688"/>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9"/>
      <c r="AY29" s="689"/>
      <c r="AZ29" s="689"/>
      <c r="BA29" s="689"/>
      <c r="BB29" s="689"/>
      <c r="BC29" s="689"/>
      <c r="BD29" s="689"/>
      <c r="BE29" s="689"/>
      <c r="BF29" s="689"/>
      <c r="BG29" s="689"/>
      <c r="BH29" s="689"/>
      <c r="BI29" s="689"/>
      <c r="BJ29" s="689"/>
      <c r="BK29" s="689"/>
      <c r="BL29" s="689"/>
      <c r="BM29" s="689"/>
      <c r="BN29" s="689"/>
      <c r="BO29" s="689"/>
    </row>
    <row r="30" spans="1:74" ht="18" customHeight="1">
      <c r="A30" s="688" t="s">
        <v>1090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9" t="e">
        <f>AX28+AX29</f>
        <v>#N/A</v>
      </c>
      <c r="AY30" s="689"/>
      <c r="AZ30" s="689"/>
      <c r="BA30" s="689"/>
      <c r="BB30" s="689"/>
      <c r="BC30" s="689"/>
      <c r="BD30" s="689"/>
      <c r="BE30" s="689"/>
      <c r="BF30" s="689"/>
      <c r="BG30" s="689"/>
      <c r="BH30" s="689"/>
      <c r="BI30" s="689"/>
      <c r="BJ30" s="689"/>
      <c r="BK30" s="689"/>
      <c r="BL30" s="689"/>
      <c r="BM30" s="689"/>
      <c r="BN30" s="689"/>
      <c r="BO30" s="689"/>
    </row>
    <row r="31" spans="1:74" ht="18" customHeight="1">
      <c r="A31" s="688" t="s">
        <v>1091</v>
      </c>
      <c r="B31" s="688"/>
      <c r="C31" s="688"/>
      <c r="D31" s="688"/>
      <c r="E31" s="688"/>
      <c r="F31" s="688"/>
      <c r="G31" s="688"/>
      <c r="H31" s="688"/>
      <c r="I31" s="688"/>
      <c r="J31" s="688"/>
      <c r="K31" s="688"/>
      <c r="L31" s="688"/>
      <c r="M31" s="688"/>
      <c r="N31" s="688"/>
      <c r="O31" s="688"/>
      <c r="P31" s="688"/>
      <c r="Q31" s="688"/>
      <c r="R31" s="688"/>
      <c r="S31" s="688"/>
      <c r="T31" s="688"/>
      <c r="U31" s="688"/>
      <c r="V31" s="688"/>
      <c r="W31" s="688"/>
      <c r="X31" s="688"/>
      <c r="Y31" s="688"/>
      <c r="Z31" s="688"/>
      <c r="AA31" s="688"/>
      <c r="AB31" s="688"/>
      <c r="AC31" s="688"/>
      <c r="AD31" s="688"/>
      <c r="AE31" s="688"/>
      <c r="AF31" s="688"/>
      <c r="AG31" s="688"/>
      <c r="AH31" s="688"/>
      <c r="AI31" s="688"/>
      <c r="AJ31" s="688"/>
      <c r="AK31" s="688"/>
      <c r="AL31" s="688"/>
      <c r="AM31" s="688"/>
      <c r="AN31" s="688"/>
      <c r="AO31" s="688"/>
      <c r="AP31" s="688"/>
      <c r="AQ31" s="688"/>
      <c r="AR31" s="688"/>
      <c r="AS31" s="688"/>
      <c r="AT31" s="688"/>
      <c r="AU31" s="688"/>
      <c r="AV31" s="688"/>
      <c r="AW31" s="688"/>
      <c r="AX31" s="689" t="e">
        <f>IF(AX27-AX30&lt;0,"ERROR - 10.g. cannot exceed 10.d.",AX27-AX30)</f>
        <v>#VALUE!</v>
      </c>
      <c r="AY31" s="689"/>
      <c r="AZ31" s="689"/>
      <c r="BA31" s="689"/>
      <c r="BB31" s="689"/>
      <c r="BC31" s="689"/>
      <c r="BD31" s="689"/>
      <c r="BE31" s="689"/>
      <c r="BF31" s="689"/>
      <c r="BG31" s="689"/>
      <c r="BH31" s="689"/>
      <c r="BI31" s="689"/>
      <c r="BJ31" s="689"/>
      <c r="BK31" s="689"/>
      <c r="BL31" s="689"/>
      <c r="BM31" s="689"/>
      <c r="BN31" s="689"/>
      <c r="BO31" s="689"/>
    </row>
    <row r="32" spans="1:74" ht="18" customHeight="1">
      <c r="A32" s="702" t="s">
        <v>1092</v>
      </c>
      <c r="B32" s="703"/>
      <c r="C32" s="703"/>
      <c r="D32" s="703"/>
      <c r="E32" s="703"/>
      <c r="F32" s="703"/>
      <c r="G32" s="703"/>
      <c r="H32" s="703"/>
      <c r="I32" s="703"/>
      <c r="J32" s="703"/>
      <c r="K32" s="703"/>
      <c r="L32" s="703"/>
      <c r="M32" s="703"/>
      <c r="N32" s="703"/>
      <c r="O32" s="703"/>
      <c r="P32" s="703"/>
      <c r="Q32" s="703"/>
      <c r="R32" s="703"/>
      <c r="S32" s="703"/>
      <c r="T32" s="703"/>
      <c r="U32" s="703"/>
      <c r="V32" s="703"/>
      <c r="W32" s="703"/>
      <c r="X32" s="703"/>
      <c r="Y32" s="703"/>
      <c r="Z32" s="703"/>
      <c r="AA32" s="703"/>
      <c r="AB32" s="703"/>
      <c r="AC32" s="703"/>
      <c r="AD32" s="703"/>
      <c r="AE32" s="703"/>
      <c r="AF32" s="703"/>
      <c r="AG32" s="703"/>
      <c r="AH32" s="703"/>
      <c r="AI32" s="703"/>
      <c r="AJ32" s="703"/>
      <c r="AK32" s="703"/>
      <c r="AL32" s="703"/>
      <c r="AM32" s="703"/>
      <c r="AN32" s="703"/>
      <c r="AO32" s="703"/>
      <c r="AP32" s="703"/>
      <c r="AQ32" s="703"/>
      <c r="AR32" s="703"/>
      <c r="AS32" s="703"/>
      <c r="AT32" s="703"/>
      <c r="AU32" s="703"/>
      <c r="AV32" s="703"/>
      <c r="AW32" s="703"/>
      <c r="AX32" s="703"/>
      <c r="AY32" s="703"/>
      <c r="AZ32" s="703"/>
      <c r="BA32" s="703"/>
      <c r="BB32" s="703"/>
      <c r="BC32" s="703"/>
      <c r="BD32" s="703"/>
      <c r="BE32" s="703"/>
      <c r="BF32" s="703"/>
      <c r="BG32" s="703"/>
      <c r="BH32" s="703"/>
      <c r="BI32" s="703"/>
      <c r="BJ32" s="703"/>
      <c r="BK32" s="703"/>
      <c r="BL32" s="703"/>
      <c r="BM32" s="703"/>
      <c r="BN32" s="703"/>
      <c r="BO32" s="704"/>
    </row>
    <row r="33" spans="1:67" ht="18" customHeight="1">
      <c r="A33" s="688" t="s">
        <v>1093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9" t="e">
        <f>AX27-'Instructions-DataEntry'!$C$103</f>
        <v>#VALUE!</v>
      </c>
      <c r="AY33" s="689"/>
      <c r="AZ33" s="689"/>
      <c r="BA33" s="689"/>
      <c r="BB33" s="689"/>
      <c r="BC33" s="689"/>
      <c r="BD33" s="689"/>
      <c r="BE33" s="689"/>
      <c r="BF33" s="689"/>
      <c r="BG33" s="689"/>
      <c r="BH33" s="689"/>
      <c r="BI33" s="689"/>
      <c r="BJ33" s="689"/>
      <c r="BK33" s="689"/>
      <c r="BL33" s="689"/>
      <c r="BM33" s="689"/>
      <c r="BN33" s="689"/>
      <c r="BO33" s="689"/>
    </row>
    <row r="34" spans="1:67" ht="18" customHeight="1">
      <c r="A34" s="688" t="s">
        <v>1094</v>
      </c>
      <c r="B34" s="688"/>
      <c r="C34" s="688"/>
      <c r="D34" s="688"/>
      <c r="E34" s="688"/>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688"/>
      <c r="AI34" s="688"/>
      <c r="AJ34" s="688"/>
      <c r="AK34" s="688"/>
      <c r="AL34" s="688"/>
      <c r="AM34" s="688"/>
      <c r="AN34" s="688"/>
      <c r="AO34" s="688"/>
      <c r="AP34" s="688"/>
      <c r="AQ34" s="688"/>
      <c r="AR34" s="688"/>
      <c r="AS34" s="688"/>
      <c r="AT34" s="688"/>
      <c r="AU34" s="688"/>
      <c r="AV34" s="688"/>
      <c r="AW34" s="688"/>
      <c r="AX34" s="689" t="e">
        <f>ErrorChkQ4!J24</f>
        <v>#N/A</v>
      </c>
      <c r="AY34" s="689"/>
      <c r="AZ34" s="689"/>
      <c r="BA34" s="689"/>
      <c r="BB34" s="689"/>
      <c r="BC34" s="689"/>
      <c r="BD34" s="689"/>
      <c r="BE34" s="689"/>
      <c r="BF34" s="689"/>
      <c r="BG34" s="689"/>
      <c r="BH34" s="689"/>
      <c r="BI34" s="689"/>
      <c r="BJ34" s="689"/>
      <c r="BK34" s="689"/>
      <c r="BL34" s="689"/>
      <c r="BM34" s="689"/>
      <c r="BN34" s="689"/>
      <c r="BO34" s="689"/>
    </row>
    <row r="35" spans="1:67" ht="18" customHeight="1">
      <c r="A35" s="688" t="s">
        <v>1095</v>
      </c>
      <c r="B35" s="688"/>
      <c r="C35" s="688"/>
      <c r="D35" s="688"/>
      <c r="E35" s="688"/>
      <c r="F35" s="688"/>
      <c r="G35" s="688"/>
      <c r="H35" s="688"/>
      <c r="I35" s="688"/>
      <c r="J35" s="688"/>
      <c r="K35" s="688"/>
      <c r="L35" s="688"/>
      <c r="M35" s="688"/>
      <c r="N35" s="688"/>
      <c r="O35" s="688"/>
      <c r="P35" s="688"/>
      <c r="Q35" s="688"/>
      <c r="R35" s="688"/>
      <c r="S35" s="688"/>
      <c r="T35" s="688"/>
      <c r="U35" s="688"/>
      <c r="V35" s="688"/>
      <c r="W35" s="688"/>
      <c r="X35" s="688"/>
      <c r="Y35" s="688"/>
      <c r="Z35" s="688"/>
      <c r="AA35" s="688"/>
      <c r="AB35" s="688"/>
      <c r="AC35" s="688"/>
      <c r="AD35" s="688"/>
      <c r="AE35" s="688"/>
      <c r="AF35" s="688"/>
      <c r="AG35" s="688"/>
      <c r="AH35" s="688"/>
      <c r="AI35" s="688"/>
      <c r="AJ35" s="688"/>
      <c r="AK35" s="688"/>
      <c r="AL35" s="688"/>
      <c r="AM35" s="688"/>
      <c r="AN35" s="688"/>
      <c r="AO35" s="688"/>
      <c r="AP35" s="688"/>
      <c r="AQ35" s="688"/>
      <c r="AR35" s="688"/>
      <c r="AS35" s="688"/>
      <c r="AT35" s="688"/>
      <c r="AU35" s="688"/>
      <c r="AV35" s="688"/>
      <c r="AW35" s="688"/>
      <c r="AX35" s="689" t="e">
        <f>IF(AX33-AX34&lt;0,0,AX33-AX34)</f>
        <v>#VALUE!</v>
      </c>
      <c r="AY35" s="689"/>
      <c r="AZ35" s="689"/>
      <c r="BA35" s="689"/>
      <c r="BB35" s="689"/>
      <c r="BC35" s="689"/>
      <c r="BD35" s="689"/>
      <c r="BE35" s="689"/>
      <c r="BF35" s="689"/>
      <c r="BG35" s="689"/>
      <c r="BH35" s="689"/>
      <c r="BI35" s="689"/>
      <c r="BJ35" s="689"/>
      <c r="BK35" s="689"/>
      <c r="BL35" s="689"/>
      <c r="BM35" s="689"/>
      <c r="BN35" s="689"/>
      <c r="BO35" s="689"/>
    </row>
    <row r="36" spans="1:67" ht="18" customHeight="1">
      <c r="A36" s="702" t="s">
        <v>1096</v>
      </c>
      <c r="B36" s="703"/>
      <c r="C36" s="703"/>
      <c r="D36" s="703"/>
      <c r="E36" s="703"/>
      <c r="F36" s="703"/>
      <c r="G36" s="703"/>
      <c r="H36" s="703"/>
      <c r="I36" s="703"/>
      <c r="J36" s="703"/>
      <c r="K36" s="703"/>
      <c r="L36" s="703"/>
      <c r="M36" s="703"/>
      <c r="N36" s="703"/>
      <c r="O36" s="703"/>
      <c r="P36" s="703"/>
      <c r="Q36" s="703"/>
      <c r="R36" s="703"/>
      <c r="S36" s="703"/>
      <c r="T36" s="703"/>
      <c r="U36" s="703"/>
      <c r="V36" s="703"/>
      <c r="W36" s="703"/>
      <c r="X36" s="703"/>
      <c r="Y36" s="703"/>
      <c r="Z36" s="703"/>
      <c r="AA36" s="703"/>
      <c r="AB36" s="703"/>
      <c r="AC36" s="703"/>
      <c r="AD36" s="703"/>
      <c r="AE36" s="703"/>
      <c r="AF36" s="703"/>
      <c r="AG36" s="703"/>
      <c r="AH36" s="703"/>
      <c r="AI36" s="703"/>
      <c r="AJ36" s="703"/>
      <c r="AK36" s="703"/>
      <c r="AL36" s="703"/>
      <c r="AM36" s="703"/>
      <c r="AN36" s="703"/>
      <c r="AO36" s="703"/>
      <c r="AP36" s="703"/>
      <c r="AQ36" s="703"/>
      <c r="AR36" s="703"/>
      <c r="AS36" s="703"/>
      <c r="AT36" s="703"/>
      <c r="AU36" s="703"/>
      <c r="AV36" s="703"/>
      <c r="AW36" s="703"/>
      <c r="AX36" s="703"/>
      <c r="AY36" s="703"/>
      <c r="AZ36" s="703"/>
      <c r="BA36" s="703"/>
      <c r="BB36" s="703"/>
      <c r="BC36" s="703"/>
      <c r="BD36" s="703"/>
      <c r="BE36" s="703"/>
      <c r="BF36" s="703"/>
      <c r="BG36" s="703"/>
      <c r="BH36" s="703"/>
      <c r="BI36" s="703"/>
      <c r="BJ36" s="703"/>
      <c r="BK36" s="703"/>
      <c r="BL36" s="703"/>
      <c r="BM36" s="703"/>
      <c r="BN36" s="703"/>
      <c r="BO36" s="704"/>
    </row>
    <row r="37" spans="1:67" ht="18" customHeight="1">
      <c r="A37" s="688" t="s">
        <v>1097</v>
      </c>
      <c r="B37" s="688"/>
      <c r="C37" s="688"/>
      <c r="D37" s="688"/>
      <c r="E37" s="688"/>
      <c r="F37" s="688"/>
      <c r="G37" s="688"/>
      <c r="H37" s="688"/>
      <c r="I37" s="688"/>
      <c r="J37" s="688"/>
      <c r="K37" s="688"/>
      <c r="L37" s="688"/>
      <c r="M37" s="688"/>
      <c r="N37" s="688"/>
      <c r="O37" s="688"/>
      <c r="P37" s="688"/>
      <c r="Q37" s="688"/>
      <c r="R37" s="688"/>
      <c r="S37" s="688"/>
      <c r="T37" s="688"/>
      <c r="U37" s="688"/>
      <c r="V37" s="688"/>
      <c r="W37" s="688"/>
      <c r="X37" s="688"/>
      <c r="Y37" s="688"/>
      <c r="Z37" s="688"/>
      <c r="AA37" s="688"/>
      <c r="AB37" s="688"/>
      <c r="AC37" s="688"/>
      <c r="AD37" s="688"/>
      <c r="AE37" s="688"/>
      <c r="AF37" s="688"/>
      <c r="AG37" s="688"/>
      <c r="AH37" s="688"/>
      <c r="AI37" s="688"/>
      <c r="AJ37" s="688"/>
      <c r="AK37" s="688"/>
      <c r="AL37" s="688"/>
      <c r="AM37" s="688"/>
      <c r="AN37" s="688"/>
      <c r="AO37" s="688"/>
      <c r="AP37" s="688"/>
      <c r="AQ37" s="688"/>
      <c r="AR37" s="688"/>
      <c r="AS37" s="688"/>
      <c r="AT37" s="688"/>
      <c r="AU37" s="688"/>
      <c r="AV37" s="688"/>
      <c r="AW37" s="688"/>
      <c r="AX37" s="705"/>
      <c r="AY37" s="705"/>
      <c r="AZ37" s="705"/>
      <c r="BA37" s="705"/>
      <c r="BB37" s="705"/>
      <c r="BC37" s="705"/>
      <c r="BD37" s="705"/>
      <c r="BE37" s="705"/>
      <c r="BF37" s="705"/>
      <c r="BG37" s="705"/>
      <c r="BH37" s="705"/>
      <c r="BI37" s="705"/>
      <c r="BJ37" s="705"/>
      <c r="BK37" s="705"/>
      <c r="BL37" s="705"/>
      <c r="BM37" s="705"/>
      <c r="BN37" s="705"/>
      <c r="BO37" s="705"/>
    </row>
    <row r="38" spans="1:67" ht="18" customHeight="1">
      <c r="A38" s="688" t="s">
        <v>1098</v>
      </c>
      <c r="B38" s="688"/>
      <c r="C38" s="688"/>
      <c r="D38" s="688"/>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688"/>
      <c r="AE38" s="688"/>
      <c r="AF38" s="688"/>
      <c r="AG38" s="688"/>
      <c r="AH38" s="688"/>
      <c r="AI38" s="688"/>
      <c r="AJ38" s="688"/>
      <c r="AK38" s="688"/>
      <c r="AL38" s="688"/>
      <c r="AM38" s="688"/>
      <c r="AN38" s="688"/>
      <c r="AO38" s="688"/>
      <c r="AP38" s="688"/>
      <c r="AQ38" s="688"/>
      <c r="AR38" s="688"/>
      <c r="AS38" s="688"/>
      <c r="AT38" s="688"/>
      <c r="AU38" s="688"/>
      <c r="AV38" s="688"/>
      <c r="AW38" s="688"/>
      <c r="AX38" s="705"/>
      <c r="AY38" s="705"/>
      <c r="AZ38" s="705"/>
      <c r="BA38" s="705"/>
      <c r="BB38" s="705"/>
      <c r="BC38" s="705"/>
      <c r="BD38" s="705"/>
      <c r="BE38" s="705"/>
      <c r="BF38" s="705"/>
      <c r="BG38" s="705"/>
      <c r="BH38" s="705"/>
      <c r="BI38" s="705"/>
      <c r="BJ38" s="705"/>
      <c r="BK38" s="705"/>
      <c r="BL38" s="705"/>
      <c r="BM38" s="705"/>
      <c r="BN38" s="705"/>
      <c r="BO38" s="705"/>
    </row>
    <row r="39" spans="1:67" ht="18" customHeight="1">
      <c r="A39" s="688" t="s">
        <v>1099</v>
      </c>
      <c r="B39" s="688"/>
      <c r="C39" s="688"/>
      <c r="D39" s="688"/>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688"/>
      <c r="AE39" s="688"/>
      <c r="AF39" s="688"/>
      <c r="AG39" s="688"/>
      <c r="AH39" s="688"/>
      <c r="AI39" s="688"/>
      <c r="AJ39" s="688"/>
      <c r="AK39" s="688"/>
      <c r="AL39" s="688"/>
      <c r="AM39" s="688"/>
      <c r="AN39" s="688"/>
      <c r="AO39" s="688"/>
      <c r="AP39" s="688"/>
      <c r="AQ39" s="688"/>
      <c r="AR39" s="688"/>
      <c r="AS39" s="688"/>
      <c r="AT39" s="688"/>
      <c r="AU39" s="688"/>
      <c r="AV39" s="688"/>
      <c r="AW39" s="688"/>
      <c r="AX39" s="705"/>
      <c r="AY39" s="705"/>
      <c r="AZ39" s="705"/>
      <c r="BA39" s="705"/>
      <c r="BB39" s="705"/>
      <c r="BC39" s="705"/>
      <c r="BD39" s="705"/>
      <c r="BE39" s="705"/>
      <c r="BF39" s="705"/>
      <c r="BG39" s="705"/>
      <c r="BH39" s="705"/>
      <c r="BI39" s="705"/>
      <c r="BJ39" s="705"/>
      <c r="BK39" s="705"/>
      <c r="BL39" s="705"/>
      <c r="BM39" s="705"/>
      <c r="BN39" s="705"/>
      <c r="BO39" s="705"/>
    </row>
    <row r="40" spans="1:67" ht="18" customHeight="1">
      <c r="A40" s="688" t="s">
        <v>1100</v>
      </c>
      <c r="B40" s="688"/>
      <c r="C40" s="688"/>
      <c r="D40" s="688"/>
      <c r="E40" s="688"/>
      <c r="F40" s="688"/>
      <c r="G40" s="688"/>
      <c r="H40" s="688"/>
      <c r="I40" s="688"/>
      <c r="J40" s="688"/>
      <c r="K40" s="688"/>
      <c r="L40" s="688"/>
      <c r="M40" s="688"/>
      <c r="N40" s="688"/>
      <c r="O40" s="688"/>
      <c r="P40" s="688"/>
      <c r="Q40" s="688"/>
      <c r="R40" s="688"/>
      <c r="S40" s="688"/>
      <c r="T40" s="688"/>
      <c r="U40" s="688"/>
      <c r="V40" s="688"/>
      <c r="W40" s="688"/>
      <c r="X40" s="688"/>
      <c r="Y40" s="688"/>
      <c r="Z40" s="688"/>
      <c r="AA40" s="688"/>
      <c r="AB40" s="688"/>
      <c r="AC40" s="688"/>
      <c r="AD40" s="688"/>
      <c r="AE40" s="688"/>
      <c r="AF40" s="688"/>
      <c r="AG40" s="688"/>
      <c r="AH40" s="688"/>
      <c r="AI40" s="688"/>
      <c r="AJ40" s="688"/>
      <c r="AK40" s="688"/>
      <c r="AL40" s="688"/>
      <c r="AM40" s="688"/>
      <c r="AN40" s="688"/>
      <c r="AO40" s="688"/>
      <c r="AP40" s="688"/>
      <c r="AQ40" s="688"/>
      <c r="AR40" s="688"/>
      <c r="AS40" s="688"/>
      <c r="AT40" s="688"/>
      <c r="AU40" s="688"/>
      <c r="AV40" s="688"/>
      <c r="AW40" s="688"/>
      <c r="AX40" s="705"/>
      <c r="AY40" s="705"/>
      <c r="AZ40" s="705"/>
      <c r="BA40" s="705"/>
      <c r="BB40" s="705"/>
      <c r="BC40" s="705"/>
      <c r="BD40" s="705"/>
      <c r="BE40" s="705"/>
      <c r="BF40" s="705"/>
      <c r="BG40" s="705"/>
      <c r="BH40" s="705"/>
      <c r="BI40" s="705"/>
      <c r="BJ40" s="705"/>
      <c r="BK40" s="705"/>
      <c r="BL40" s="705"/>
      <c r="BM40" s="705"/>
      <c r="BN40" s="705"/>
      <c r="BO40" s="705"/>
    </row>
    <row r="41" spans="1:67" ht="17.25" customHeight="1">
      <c r="A41" s="713"/>
      <c r="B41" s="714"/>
      <c r="C41" s="714"/>
      <c r="D41" s="714"/>
      <c r="E41" s="714"/>
      <c r="F41" s="715"/>
      <c r="G41" s="706" t="s">
        <v>1101</v>
      </c>
      <c r="H41" s="706"/>
      <c r="I41" s="706"/>
      <c r="J41" s="706"/>
      <c r="K41" s="706"/>
      <c r="L41" s="706"/>
      <c r="M41" s="706" t="s">
        <v>1102</v>
      </c>
      <c r="N41" s="706"/>
      <c r="O41" s="706"/>
      <c r="P41" s="706"/>
      <c r="Q41" s="706"/>
      <c r="R41" s="706"/>
      <c r="S41" s="706"/>
      <c r="T41" s="706" t="s">
        <v>1103</v>
      </c>
      <c r="U41" s="706"/>
      <c r="V41" s="706"/>
      <c r="W41" s="706"/>
      <c r="X41" s="706"/>
      <c r="Y41" s="706"/>
      <c r="Z41" s="706"/>
      <c r="AA41" s="706"/>
      <c r="AB41" s="706" t="s">
        <v>1104</v>
      </c>
      <c r="AC41" s="706"/>
      <c r="AD41" s="706"/>
      <c r="AE41" s="706"/>
      <c r="AF41" s="706"/>
      <c r="AG41" s="706"/>
      <c r="AH41" s="706"/>
      <c r="AI41" s="706"/>
      <c r="AJ41" s="706" t="s">
        <v>1105</v>
      </c>
      <c r="AK41" s="706"/>
      <c r="AL41" s="706"/>
      <c r="AM41" s="706"/>
      <c r="AN41" s="706"/>
      <c r="AO41" s="706"/>
      <c r="AP41" s="706"/>
      <c r="AQ41" s="706"/>
      <c r="AR41" s="706"/>
      <c r="AS41" s="706"/>
      <c r="AT41" s="706" t="s">
        <v>1106</v>
      </c>
      <c r="AU41" s="706"/>
      <c r="AV41" s="706"/>
      <c r="AW41" s="706"/>
      <c r="AX41" s="706"/>
      <c r="AY41" s="706"/>
      <c r="AZ41" s="706"/>
      <c r="BA41" s="706"/>
      <c r="BB41" s="706"/>
      <c r="BC41" s="706"/>
      <c r="BD41" s="706"/>
      <c r="BE41" s="706" t="s">
        <v>1107</v>
      </c>
      <c r="BF41" s="706"/>
      <c r="BG41" s="706"/>
      <c r="BH41" s="706"/>
      <c r="BI41" s="706"/>
      <c r="BJ41" s="706"/>
      <c r="BK41" s="706"/>
      <c r="BL41" s="706"/>
      <c r="BM41" s="706"/>
      <c r="BN41" s="706"/>
      <c r="BO41" s="706"/>
    </row>
    <row r="42" spans="1:67" ht="17.25" customHeight="1">
      <c r="A42" s="707" t="s">
        <v>1108</v>
      </c>
      <c r="B42" s="708"/>
      <c r="C42" s="708"/>
      <c r="D42" s="708"/>
      <c r="E42" s="708"/>
      <c r="F42" s="709"/>
      <c r="G42" s="706"/>
      <c r="H42" s="706"/>
      <c r="I42" s="706"/>
      <c r="J42" s="706"/>
      <c r="K42" s="706"/>
      <c r="L42" s="706"/>
      <c r="M42" s="710"/>
      <c r="N42" s="710"/>
      <c r="O42" s="710"/>
      <c r="P42" s="710"/>
      <c r="Q42" s="710"/>
      <c r="R42" s="710"/>
      <c r="S42" s="710"/>
      <c r="T42" s="711"/>
      <c r="U42" s="711"/>
      <c r="V42" s="711"/>
      <c r="W42" s="711"/>
      <c r="X42" s="711"/>
      <c r="Y42" s="711"/>
      <c r="Z42" s="711"/>
      <c r="AA42" s="711"/>
      <c r="AB42" s="711"/>
      <c r="AC42" s="711"/>
      <c r="AD42" s="711"/>
      <c r="AE42" s="711"/>
      <c r="AF42" s="711"/>
      <c r="AG42" s="711"/>
      <c r="AH42" s="711"/>
      <c r="AI42" s="711"/>
      <c r="AJ42" s="712"/>
      <c r="AK42" s="712"/>
      <c r="AL42" s="712"/>
      <c r="AM42" s="712"/>
      <c r="AN42" s="712"/>
      <c r="AO42" s="712"/>
      <c r="AP42" s="712"/>
      <c r="AQ42" s="712"/>
      <c r="AR42" s="712"/>
      <c r="AS42" s="712"/>
      <c r="AT42" s="712"/>
      <c r="AU42" s="712"/>
      <c r="AV42" s="712"/>
      <c r="AW42" s="712"/>
      <c r="AX42" s="712"/>
      <c r="AY42" s="712"/>
      <c r="AZ42" s="712"/>
      <c r="BA42" s="712"/>
      <c r="BB42" s="712"/>
      <c r="BC42" s="712"/>
      <c r="BD42" s="712"/>
      <c r="BE42" s="712"/>
      <c r="BF42" s="712"/>
      <c r="BG42" s="712"/>
      <c r="BH42" s="712"/>
      <c r="BI42" s="712"/>
      <c r="BJ42" s="712"/>
      <c r="BK42" s="712"/>
      <c r="BL42" s="712"/>
      <c r="BM42" s="712"/>
      <c r="BN42" s="712"/>
      <c r="BO42" s="712"/>
    </row>
    <row r="43" spans="1:67" ht="17.25" customHeight="1" thickBot="1">
      <c r="A43" s="723" t="s">
        <v>1109</v>
      </c>
      <c r="B43" s="724"/>
      <c r="C43" s="724"/>
      <c r="D43" s="724"/>
      <c r="E43" s="724"/>
      <c r="F43" s="725"/>
      <c r="G43" s="726"/>
      <c r="H43" s="726"/>
      <c r="I43" s="726"/>
      <c r="J43" s="726"/>
      <c r="K43" s="726"/>
      <c r="L43" s="726"/>
      <c r="M43" s="727"/>
      <c r="N43" s="727"/>
      <c r="O43" s="727"/>
      <c r="P43" s="727"/>
      <c r="Q43" s="727"/>
      <c r="R43" s="727"/>
      <c r="S43" s="727"/>
      <c r="T43" s="728"/>
      <c r="U43" s="728"/>
      <c r="V43" s="728"/>
      <c r="W43" s="728"/>
      <c r="X43" s="728"/>
      <c r="Y43" s="728"/>
      <c r="Z43" s="728"/>
      <c r="AA43" s="728"/>
      <c r="AB43" s="728"/>
      <c r="AC43" s="728"/>
      <c r="AD43" s="728"/>
      <c r="AE43" s="728"/>
      <c r="AF43" s="728"/>
      <c r="AG43" s="728"/>
      <c r="AH43" s="728"/>
      <c r="AI43" s="728"/>
      <c r="AJ43" s="716"/>
      <c r="AK43" s="716"/>
      <c r="AL43" s="716"/>
      <c r="AM43" s="716"/>
      <c r="AN43" s="716"/>
      <c r="AO43" s="716"/>
      <c r="AP43" s="716"/>
      <c r="AQ43" s="716"/>
      <c r="AR43" s="716"/>
      <c r="AS43" s="716"/>
      <c r="AT43" s="716"/>
      <c r="AU43" s="716"/>
      <c r="AV43" s="716"/>
      <c r="AW43" s="716"/>
      <c r="AX43" s="716"/>
      <c r="AY43" s="716"/>
      <c r="AZ43" s="716"/>
      <c r="BA43" s="716"/>
      <c r="BB43" s="716"/>
      <c r="BC43" s="716"/>
      <c r="BD43" s="716"/>
      <c r="BE43" s="716"/>
      <c r="BF43" s="716"/>
      <c r="BG43" s="716"/>
      <c r="BH43" s="716"/>
      <c r="BI43" s="716"/>
      <c r="BJ43" s="716"/>
      <c r="BK43" s="716"/>
      <c r="BL43" s="716"/>
      <c r="BM43" s="716"/>
      <c r="BN43" s="716"/>
      <c r="BO43" s="716"/>
    </row>
    <row r="44" spans="1:67" ht="17.25" customHeigh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5"/>
      <c r="AB44" s="717" t="s">
        <v>1110</v>
      </c>
      <c r="AC44" s="718"/>
      <c r="AD44" s="718"/>
      <c r="AE44" s="718"/>
      <c r="AF44" s="718"/>
      <c r="AG44" s="718"/>
      <c r="AH44" s="718"/>
      <c r="AI44" s="719"/>
      <c r="AJ44" s="720"/>
      <c r="AK44" s="721"/>
      <c r="AL44" s="721"/>
      <c r="AM44" s="721"/>
      <c r="AN44" s="721"/>
      <c r="AO44" s="721"/>
      <c r="AP44" s="721"/>
      <c r="AQ44" s="721"/>
      <c r="AR44" s="721"/>
      <c r="AS44" s="722"/>
      <c r="AT44" s="720"/>
      <c r="AU44" s="721"/>
      <c r="AV44" s="721"/>
      <c r="AW44" s="721"/>
      <c r="AX44" s="721"/>
      <c r="AY44" s="721"/>
      <c r="AZ44" s="721"/>
      <c r="BA44" s="721"/>
      <c r="BB44" s="721"/>
      <c r="BC44" s="721"/>
      <c r="BD44" s="722"/>
      <c r="BE44" s="720"/>
      <c r="BF44" s="721"/>
      <c r="BG44" s="721"/>
      <c r="BH44" s="721"/>
      <c r="BI44" s="721"/>
      <c r="BJ44" s="721"/>
      <c r="BK44" s="721"/>
      <c r="BL44" s="721"/>
      <c r="BM44" s="721"/>
      <c r="BN44" s="721"/>
      <c r="BO44" s="722"/>
    </row>
    <row r="45" spans="1:67" ht="34.5" customHeight="1">
      <c r="A45" s="185" t="s">
        <v>1111</v>
      </c>
      <c r="B45" s="729" t="s">
        <v>1125</v>
      </c>
      <c r="C45" s="729"/>
      <c r="D45" s="729"/>
      <c r="E45" s="729"/>
      <c r="F45" s="729"/>
      <c r="G45" s="729"/>
      <c r="H45" s="729"/>
      <c r="I45" s="729"/>
      <c r="J45" s="729"/>
      <c r="K45" s="729"/>
      <c r="L45" s="729"/>
      <c r="M45" s="729"/>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9"/>
      <c r="BC45" s="729"/>
      <c r="BD45" s="729"/>
      <c r="BE45" s="729"/>
      <c r="BF45" s="729"/>
      <c r="BG45" s="729"/>
      <c r="BH45" s="729"/>
      <c r="BI45" s="729"/>
      <c r="BJ45" s="729"/>
      <c r="BK45" s="729"/>
      <c r="BL45" s="729"/>
      <c r="BM45" s="729"/>
      <c r="BN45" s="729"/>
      <c r="BO45" s="730"/>
    </row>
    <row r="46" spans="1:67" ht="27.75" customHeight="1">
      <c r="A46" s="731" t="s">
        <v>1112</v>
      </c>
      <c r="B46" s="751" t="s">
        <v>1126</v>
      </c>
      <c r="C46" s="752"/>
      <c r="D46" s="752"/>
      <c r="E46" s="752"/>
      <c r="F46" s="752"/>
      <c r="G46" s="752"/>
      <c r="H46" s="752"/>
      <c r="I46" s="752"/>
      <c r="J46" s="752"/>
      <c r="K46" s="752"/>
      <c r="L46" s="752"/>
      <c r="M46" s="752"/>
      <c r="N46" s="752"/>
      <c r="O46" s="752"/>
      <c r="P46" s="752"/>
      <c r="Q46" s="752"/>
      <c r="R46" s="752"/>
      <c r="S46" s="752"/>
      <c r="T46" s="752"/>
      <c r="U46" s="752"/>
      <c r="V46" s="752"/>
      <c r="W46" s="752"/>
      <c r="X46" s="752"/>
      <c r="Y46" s="752"/>
      <c r="Z46" s="752"/>
      <c r="AA46" s="752"/>
      <c r="AB46" s="752"/>
      <c r="AC46" s="752"/>
      <c r="AD46" s="752"/>
      <c r="AE46" s="752"/>
      <c r="AF46" s="752"/>
      <c r="AG46" s="752"/>
      <c r="AH46" s="752"/>
      <c r="AI46" s="752"/>
      <c r="AJ46" s="752"/>
      <c r="AK46" s="752"/>
      <c r="AL46" s="752"/>
      <c r="AM46" s="752"/>
      <c r="AN46" s="752"/>
      <c r="AO46" s="752"/>
      <c r="AP46" s="752"/>
      <c r="AQ46" s="752"/>
      <c r="AR46" s="752"/>
      <c r="AS46" s="752"/>
      <c r="AT46" s="752"/>
      <c r="AU46" s="752"/>
      <c r="AV46" s="752"/>
      <c r="AW46" s="752"/>
      <c r="AX46" s="752"/>
      <c r="AY46" s="752"/>
      <c r="AZ46" s="752"/>
      <c r="BA46" s="752"/>
      <c r="BB46" s="752"/>
      <c r="BC46" s="752"/>
      <c r="BD46" s="752"/>
      <c r="BE46" s="752"/>
      <c r="BF46" s="752"/>
      <c r="BG46" s="752"/>
      <c r="BH46" s="752"/>
      <c r="BI46" s="752"/>
      <c r="BJ46" s="752"/>
      <c r="BK46" s="752"/>
      <c r="BL46" s="752"/>
      <c r="BM46" s="752"/>
      <c r="BN46" s="752"/>
      <c r="BO46" s="753"/>
    </row>
    <row r="47" spans="1:67" ht="24.75" customHeight="1">
      <c r="A47" s="732"/>
      <c r="B47" s="754"/>
      <c r="C47" s="755"/>
      <c r="D47" s="755"/>
      <c r="E47" s="755"/>
      <c r="F47" s="755"/>
      <c r="G47" s="755"/>
      <c r="H47" s="755"/>
      <c r="I47" s="755"/>
      <c r="J47" s="755"/>
      <c r="K47" s="755"/>
      <c r="L47" s="755"/>
      <c r="M47" s="755"/>
      <c r="N47" s="755"/>
      <c r="O47" s="755"/>
      <c r="P47" s="755"/>
      <c r="Q47" s="755"/>
      <c r="R47" s="755"/>
      <c r="S47" s="755"/>
      <c r="T47" s="755"/>
      <c r="U47" s="755"/>
      <c r="V47" s="755"/>
      <c r="W47" s="755"/>
      <c r="X47" s="755"/>
      <c r="Y47" s="755"/>
      <c r="Z47" s="755"/>
      <c r="AA47" s="755"/>
      <c r="AB47" s="755"/>
      <c r="AC47" s="755"/>
      <c r="AD47" s="755"/>
      <c r="AE47" s="755"/>
      <c r="AF47" s="755"/>
      <c r="AG47" s="755"/>
      <c r="AH47" s="755"/>
      <c r="AI47" s="755"/>
      <c r="AJ47" s="755"/>
      <c r="AK47" s="755"/>
      <c r="AL47" s="755"/>
      <c r="AM47" s="755"/>
      <c r="AN47" s="755"/>
      <c r="AO47" s="755"/>
      <c r="AP47" s="755"/>
      <c r="AQ47" s="755"/>
      <c r="AR47" s="755"/>
      <c r="AS47" s="755"/>
      <c r="AT47" s="755"/>
      <c r="AU47" s="755"/>
      <c r="AV47" s="755"/>
      <c r="AW47" s="755"/>
      <c r="AX47" s="755"/>
      <c r="AY47" s="755"/>
      <c r="AZ47" s="755"/>
      <c r="BA47" s="755"/>
      <c r="BB47" s="755"/>
      <c r="BC47" s="755"/>
      <c r="BD47" s="755"/>
      <c r="BE47" s="755"/>
      <c r="BF47" s="755"/>
      <c r="BG47" s="755"/>
      <c r="BH47" s="755"/>
      <c r="BI47" s="755"/>
      <c r="BJ47" s="755"/>
      <c r="BK47" s="755"/>
      <c r="BL47" s="755"/>
      <c r="BM47" s="755"/>
      <c r="BN47" s="755"/>
      <c r="BO47" s="756"/>
    </row>
    <row r="48" spans="1:67" ht="15" customHeight="1">
      <c r="A48" s="713" t="s">
        <v>1113</v>
      </c>
      <c r="B48" s="714"/>
      <c r="C48" s="714"/>
      <c r="D48" s="714"/>
      <c r="E48" s="714"/>
      <c r="F48" s="714"/>
      <c r="G48" s="714"/>
      <c r="H48" s="714"/>
      <c r="I48" s="714"/>
      <c r="J48" s="714"/>
      <c r="K48" s="714"/>
      <c r="L48" s="714"/>
      <c r="M48" s="714"/>
      <c r="N48" s="714"/>
      <c r="O48" s="714"/>
      <c r="P48" s="714"/>
      <c r="Q48" s="714"/>
      <c r="R48" s="714"/>
      <c r="S48" s="714"/>
      <c r="T48" s="714"/>
      <c r="U48" s="714"/>
      <c r="V48" s="714"/>
      <c r="W48" s="714"/>
      <c r="X48" s="714"/>
      <c r="Y48" s="714"/>
      <c r="Z48" s="714"/>
      <c r="AA48" s="714"/>
      <c r="AB48" s="714"/>
      <c r="AC48" s="714"/>
      <c r="AD48" s="714"/>
      <c r="AE48" s="714"/>
      <c r="AF48" s="714"/>
      <c r="AG48" s="714"/>
      <c r="AH48" s="714"/>
      <c r="AI48" s="714"/>
      <c r="AJ48" s="714"/>
      <c r="AK48" s="714"/>
      <c r="AL48" s="714"/>
      <c r="AM48" s="714"/>
      <c r="AN48" s="714"/>
      <c r="AO48" s="714"/>
      <c r="AP48" s="714"/>
      <c r="AQ48" s="714"/>
      <c r="AR48" s="714"/>
      <c r="AS48" s="715"/>
      <c r="AT48" s="713" t="s">
        <v>1114</v>
      </c>
      <c r="AU48" s="714"/>
      <c r="AV48" s="714"/>
      <c r="AW48" s="714"/>
      <c r="AX48" s="714"/>
      <c r="AY48" s="714"/>
      <c r="AZ48" s="714"/>
      <c r="BA48" s="714"/>
      <c r="BB48" s="714"/>
      <c r="BC48" s="714"/>
      <c r="BD48" s="714"/>
      <c r="BE48" s="714"/>
      <c r="BF48" s="714"/>
      <c r="BG48" s="714"/>
      <c r="BH48" s="714"/>
      <c r="BI48" s="714"/>
      <c r="BJ48" s="714"/>
      <c r="BK48" s="714"/>
      <c r="BL48" s="714"/>
      <c r="BM48" s="714"/>
      <c r="BN48" s="714"/>
      <c r="BO48" s="715"/>
    </row>
    <row r="49" spans="1:67" ht="18" customHeight="1">
      <c r="A49" s="733"/>
      <c r="B49" s="734"/>
      <c r="C49" s="734"/>
      <c r="D49" s="734"/>
      <c r="E49" s="734"/>
      <c r="F49" s="734"/>
      <c r="G49" s="737" t="e">
        <f>'Instructions-DataEntry'!E14</f>
        <v>#N/A</v>
      </c>
      <c r="H49" s="737"/>
      <c r="I49" s="737"/>
      <c r="J49" s="737"/>
      <c r="K49" s="737"/>
      <c r="L49" s="737"/>
      <c r="M49" s="737"/>
      <c r="N49" s="737"/>
      <c r="O49" s="737"/>
      <c r="P49" s="737"/>
      <c r="Q49" s="737"/>
      <c r="R49" s="737"/>
      <c r="S49" s="737"/>
      <c r="T49" s="737"/>
      <c r="U49" s="737"/>
      <c r="V49" s="737"/>
      <c r="W49" s="737"/>
      <c r="X49" s="737"/>
      <c r="Y49" s="737"/>
      <c r="Z49" s="737"/>
      <c r="AA49" s="737"/>
      <c r="AB49" s="737"/>
      <c r="AC49" s="737"/>
      <c r="AD49" s="737"/>
      <c r="AE49" s="737"/>
      <c r="AF49" s="737"/>
      <c r="AG49" s="737"/>
      <c r="AH49" s="737"/>
      <c r="AI49" s="737"/>
      <c r="AJ49" s="737"/>
      <c r="AK49" s="737"/>
      <c r="AL49" s="737"/>
      <c r="AM49" s="737"/>
      <c r="AN49" s="737"/>
      <c r="AO49" s="737"/>
      <c r="AP49" s="737"/>
      <c r="AQ49" s="737"/>
      <c r="AR49" s="737"/>
      <c r="AS49" s="738"/>
      <c r="AT49" s="739" t="e">
        <f>'Instructions-DataEntry'!E16</f>
        <v>#N/A</v>
      </c>
      <c r="AU49" s="740"/>
      <c r="AV49" s="740"/>
      <c r="AW49" s="740"/>
      <c r="AX49" s="740"/>
      <c r="AY49" s="740"/>
      <c r="AZ49" s="740"/>
      <c r="BA49" s="740"/>
      <c r="BB49" s="740"/>
      <c r="BC49" s="740"/>
      <c r="BD49" s="740"/>
      <c r="BE49" s="740"/>
      <c r="BF49" s="740"/>
      <c r="BG49" s="740"/>
      <c r="BH49" s="740"/>
      <c r="BI49" s="740"/>
      <c r="BJ49" s="740"/>
      <c r="BK49" s="740"/>
      <c r="BL49" s="740"/>
      <c r="BM49" s="740"/>
      <c r="BN49" s="740"/>
      <c r="BO49" s="741"/>
    </row>
    <row r="50" spans="1:67" ht="18" customHeight="1">
      <c r="A50" s="733"/>
      <c r="B50" s="734"/>
      <c r="C50" s="734"/>
      <c r="D50" s="734"/>
      <c r="E50" s="734"/>
      <c r="F50" s="734"/>
      <c r="G50" s="737" t="e">
        <f>'Instructions-DataEntry'!E15</f>
        <v>#N/A</v>
      </c>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c r="AH50" s="737"/>
      <c r="AI50" s="737"/>
      <c r="AJ50" s="737"/>
      <c r="AK50" s="737"/>
      <c r="AL50" s="737"/>
      <c r="AM50" s="737"/>
      <c r="AN50" s="737"/>
      <c r="AO50" s="737"/>
      <c r="AP50" s="737"/>
      <c r="AQ50" s="737"/>
      <c r="AR50" s="737"/>
      <c r="AS50" s="738"/>
      <c r="AT50" s="713" t="s">
        <v>1115</v>
      </c>
      <c r="AU50" s="714"/>
      <c r="AV50" s="714"/>
      <c r="AW50" s="714"/>
      <c r="AX50" s="714"/>
      <c r="AY50" s="714"/>
      <c r="AZ50" s="714"/>
      <c r="BA50" s="714"/>
      <c r="BB50" s="714"/>
      <c r="BC50" s="714"/>
      <c r="BD50" s="714"/>
      <c r="BE50" s="714"/>
      <c r="BF50" s="714"/>
      <c r="BG50" s="714"/>
      <c r="BH50" s="714"/>
      <c r="BI50" s="714"/>
      <c r="BJ50" s="714"/>
      <c r="BK50" s="714"/>
      <c r="BL50" s="714"/>
      <c r="BM50" s="714"/>
      <c r="BN50" s="714"/>
      <c r="BO50" s="715"/>
    </row>
    <row r="51" spans="1:67" ht="18" customHeight="1">
      <c r="A51" s="735"/>
      <c r="B51" s="736"/>
      <c r="C51" s="736"/>
      <c r="D51" s="736"/>
      <c r="E51" s="736"/>
      <c r="F51" s="736"/>
      <c r="G51" s="764"/>
      <c r="H51" s="764"/>
      <c r="I51" s="764"/>
      <c r="J51" s="764"/>
      <c r="K51" s="764"/>
      <c r="L51" s="764"/>
      <c r="M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5"/>
      <c r="AT51" s="766"/>
      <c r="AU51" s="767"/>
      <c r="AV51" s="767"/>
      <c r="AW51" s="767"/>
      <c r="AX51" s="767"/>
      <c r="AY51" s="767"/>
      <c r="AZ51" s="767"/>
      <c r="BA51" s="767"/>
      <c r="BB51" s="767"/>
      <c r="BC51" s="767"/>
      <c r="BD51" s="767"/>
      <c r="BE51" s="767"/>
      <c r="BF51" s="767"/>
      <c r="BG51" s="767"/>
      <c r="BH51" s="767"/>
      <c r="BI51" s="767"/>
      <c r="BJ51" s="767"/>
      <c r="BK51" s="767"/>
      <c r="BL51" s="767"/>
      <c r="BM51" s="767"/>
      <c r="BN51" s="767"/>
      <c r="BO51" s="768"/>
    </row>
    <row r="52" spans="1:67" ht="17.25" customHeight="1">
      <c r="A52" s="713" t="s">
        <v>1116</v>
      </c>
      <c r="B52" s="714"/>
      <c r="C52" s="714"/>
      <c r="D52" s="714"/>
      <c r="E52" s="714"/>
      <c r="F52" s="714"/>
      <c r="G52" s="714"/>
      <c r="H52" s="714"/>
      <c r="I52" s="714"/>
      <c r="J52" s="714"/>
      <c r="K52" s="714"/>
      <c r="L52" s="714"/>
      <c r="M52" s="714"/>
      <c r="N52" s="714"/>
      <c r="O52" s="714"/>
      <c r="P52" s="714"/>
      <c r="Q52" s="714"/>
      <c r="R52" s="714"/>
      <c r="S52" s="714"/>
      <c r="T52" s="714"/>
      <c r="U52" s="714"/>
      <c r="V52" s="714"/>
      <c r="W52" s="714"/>
      <c r="X52" s="714"/>
      <c r="Y52" s="714"/>
      <c r="Z52" s="714"/>
      <c r="AA52" s="714"/>
      <c r="AB52" s="714"/>
      <c r="AC52" s="714"/>
      <c r="AD52" s="714"/>
      <c r="AE52" s="714"/>
      <c r="AF52" s="714"/>
      <c r="AG52" s="714"/>
      <c r="AH52" s="714"/>
      <c r="AI52" s="714"/>
      <c r="AJ52" s="714"/>
      <c r="AK52" s="714"/>
      <c r="AL52" s="714"/>
      <c r="AM52" s="714"/>
      <c r="AN52" s="714"/>
      <c r="AO52" s="714"/>
      <c r="AP52" s="714"/>
      <c r="AQ52" s="714"/>
      <c r="AR52" s="714"/>
      <c r="AS52" s="715"/>
      <c r="AT52" s="713" t="s">
        <v>1117</v>
      </c>
      <c r="AU52" s="714"/>
      <c r="AV52" s="714"/>
      <c r="AW52" s="714"/>
      <c r="AX52" s="714"/>
      <c r="AY52" s="714"/>
      <c r="AZ52" s="714"/>
      <c r="BA52" s="714"/>
      <c r="BB52" s="714"/>
      <c r="BC52" s="714"/>
      <c r="BD52" s="714"/>
      <c r="BE52" s="714"/>
      <c r="BF52" s="714"/>
      <c r="BG52" s="714"/>
      <c r="BH52" s="714"/>
      <c r="BI52" s="714"/>
      <c r="BJ52" s="714"/>
      <c r="BK52" s="714"/>
      <c r="BL52" s="714"/>
      <c r="BM52" s="714"/>
      <c r="BN52" s="714"/>
      <c r="BO52" s="715"/>
    </row>
    <row r="53" spans="1:67" ht="24.75" customHeight="1">
      <c r="A53" s="769"/>
      <c r="B53" s="770"/>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0"/>
      <c r="AC53" s="770"/>
      <c r="AD53" s="770"/>
      <c r="AE53" s="770"/>
      <c r="AF53" s="770"/>
      <c r="AG53" s="770"/>
      <c r="AH53" s="770"/>
      <c r="AI53" s="770"/>
      <c r="AJ53" s="770"/>
      <c r="AK53" s="770"/>
      <c r="AL53" s="770"/>
      <c r="AM53" s="770"/>
      <c r="AN53" s="770"/>
      <c r="AO53" s="770"/>
      <c r="AP53" s="770"/>
      <c r="AQ53" s="770"/>
      <c r="AR53" s="770"/>
      <c r="AS53" s="771"/>
      <c r="AT53" s="775">
        <f>ErrorChkQ4!I6</f>
        <v>0</v>
      </c>
      <c r="AU53" s="776"/>
      <c r="AV53" s="776"/>
      <c r="AW53" s="776"/>
      <c r="AX53" s="776"/>
      <c r="AY53" s="776"/>
      <c r="AZ53" s="776"/>
      <c r="BA53" s="776"/>
      <c r="BB53" s="776"/>
      <c r="BC53" s="776"/>
      <c r="BD53" s="776"/>
      <c r="BE53" s="776"/>
      <c r="BF53" s="776"/>
      <c r="BG53" s="776"/>
      <c r="BH53" s="776"/>
      <c r="BI53" s="776"/>
      <c r="BJ53" s="776"/>
      <c r="BK53" s="776"/>
      <c r="BL53" s="776"/>
      <c r="BM53" s="776"/>
      <c r="BN53" s="776"/>
      <c r="BO53" s="777"/>
    </row>
    <row r="54" spans="1:67" ht="12" customHeight="1">
      <c r="A54" s="662"/>
      <c r="B54" s="662"/>
      <c r="C54" s="662"/>
      <c r="D54" s="662"/>
      <c r="E54" s="662"/>
      <c r="F54" s="662"/>
      <c r="G54" s="662"/>
      <c r="H54" s="662"/>
      <c r="I54" s="662"/>
      <c r="J54" s="662"/>
      <c r="K54" s="662"/>
      <c r="L54" s="662"/>
      <c r="M54" s="662"/>
      <c r="N54" s="662"/>
      <c r="O54" s="662"/>
      <c r="P54" s="662"/>
      <c r="Q54" s="662"/>
      <c r="R54" s="662"/>
      <c r="S54" s="662"/>
      <c r="T54" s="662"/>
      <c r="U54" s="662"/>
      <c r="V54" s="662"/>
      <c r="W54" s="662"/>
      <c r="X54" s="662"/>
      <c r="Y54" s="662"/>
      <c r="Z54" s="662"/>
      <c r="AA54" s="662"/>
      <c r="AB54" s="662"/>
      <c r="AC54" s="662"/>
      <c r="AD54" s="662"/>
      <c r="AE54" s="662"/>
      <c r="AF54" s="662"/>
      <c r="AG54" s="662"/>
      <c r="AH54" s="662"/>
      <c r="AI54" s="662"/>
      <c r="AJ54" s="662"/>
      <c r="AK54" s="662"/>
      <c r="AL54" s="662"/>
      <c r="AM54" s="662"/>
      <c r="AN54" s="662"/>
      <c r="AO54" s="662"/>
      <c r="AP54" s="662"/>
      <c r="AQ54" s="662"/>
      <c r="AR54" s="662"/>
      <c r="AS54" s="662"/>
      <c r="AT54" s="757" t="s">
        <v>1118</v>
      </c>
      <c r="AU54" s="758"/>
      <c r="AV54" s="758"/>
      <c r="AW54" s="758"/>
      <c r="AX54" s="758"/>
      <c r="AY54" s="758"/>
      <c r="AZ54" s="758"/>
      <c r="BA54" s="758"/>
      <c r="BB54" s="759" t="e">
        <f>Introduction!G203</f>
        <v>#N/A</v>
      </c>
      <c r="BC54" s="759"/>
      <c r="BD54" s="759"/>
      <c r="BE54" s="759"/>
      <c r="BF54" s="759"/>
      <c r="BG54" s="759"/>
      <c r="BH54" s="759"/>
      <c r="BI54" s="759"/>
      <c r="BJ54" s="759"/>
      <c r="BK54" s="759"/>
      <c r="BL54" s="759"/>
      <c r="BM54" s="759"/>
      <c r="BN54" s="759"/>
      <c r="BO54" s="760"/>
    </row>
    <row r="55" spans="1:67" ht="12" customHeight="1">
      <c r="A55" s="662"/>
      <c r="B55" s="662"/>
      <c r="C55" s="662"/>
      <c r="D55" s="662"/>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662"/>
      <c r="AI55" s="662"/>
      <c r="AJ55" s="662"/>
      <c r="AK55" s="662"/>
      <c r="AL55" s="662"/>
      <c r="AM55" s="662"/>
      <c r="AN55" s="662"/>
      <c r="AO55" s="662"/>
      <c r="AP55" s="662"/>
      <c r="AQ55" s="662"/>
      <c r="AR55" s="662"/>
      <c r="AS55" s="662"/>
      <c r="AT55" s="176"/>
      <c r="AU55" s="177"/>
      <c r="AV55" s="177"/>
      <c r="AW55" s="177"/>
      <c r="AX55" s="177"/>
      <c r="AY55" s="177"/>
      <c r="AZ55" s="177"/>
      <c r="BA55" s="177"/>
      <c r="BB55" s="761"/>
      <c r="BC55" s="761"/>
      <c r="BD55" s="761"/>
      <c r="BE55" s="761"/>
      <c r="BF55" s="761"/>
      <c r="BG55" s="761"/>
      <c r="BH55" s="761"/>
      <c r="BI55" s="761"/>
      <c r="BJ55" s="761"/>
      <c r="BK55" s="761"/>
      <c r="BL55" s="761"/>
      <c r="BM55" s="761"/>
      <c r="BN55" s="761"/>
      <c r="BO55" s="762"/>
    </row>
    <row r="56" spans="1:67" ht="11.25" customHeight="1">
      <c r="A56" s="662"/>
      <c r="B56" s="662"/>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2"/>
      <c r="AS56" s="662"/>
      <c r="AT56" s="662"/>
      <c r="AU56" s="662"/>
      <c r="AV56" s="662"/>
      <c r="AW56" s="763" t="s">
        <v>1119</v>
      </c>
      <c r="AX56" s="763"/>
      <c r="AY56" s="763"/>
      <c r="AZ56" s="763"/>
      <c r="BA56" s="763"/>
      <c r="BB56" s="763"/>
      <c r="BC56" s="763"/>
      <c r="BD56" s="763"/>
      <c r="BE56" s="763"/>
      <c r="BF56" s="763"/>
      <c r="BG56" s="763"/>
      <c r="BH56" s="763"/>
      <c r="BI56" s="763"/>
      <c r="BJ56" s="763"/>
      <c r="BK56" s="763"/>
      <c r="BL56" s="763"/>
      <c r="BM56" s="763"/>
      <c r="BN56" s="763"/>
      <c r="BO56" s="763"/>
    </row>
    <row r="57" spans="1:67" ht="11.25" customHeight="1">
      <c r="A57" s="662"/>
      <c r="B57" s="662"/>
      <c r="C57" s="662"/>
      <c r="D57" s="662"/>
      <c r="E57" s="662"/>
      <c r="F57" s="662"/>
      <c r="G57" s="662"/>
      <c r="H57" s="662"/>
      <c r="I57" s="662"/>
      <c r="J57" s="662"/>
      <c r="K57" s="662"/>
      <c r="L57" s="662"/>
      <c r="M57" s="662"/>
      <c r="N57" s="662"/>
      <c r="O57" s="662"/>
      <c r="P57" s="662"/>
      <c r="Q57" s="662"/>
      <c r="R57" s="662"/>
      <c r="S57" s="662"/>
      <c r="T57" s="662"/>
      <c r="U57" s="662"/>
      <c r="V57" s="662"/>
      <c r="W57" s="662"/>
      <c r="X57" s="662"/>
      <c r="Y57" s="662"/>
      <c r="Z57" s="662"/>
      <c r="AA57" s="662"/>
      <c r="AB57" s="662"/>
      <c r="AC57" s="662"/>
      <c r="AD57" s="662"/>
      <c r="AE57" s="662"/>
      <c r="AF57" s="662"/>
      <c r="AG57" s="662"/>
      <c r="AH57" s="662"/>
      <c r="AI57" s="662"/>
      <c r="AJ57" s="662"/>
      <c r="AK57" s="662"/>
      <c r="AL57" s="662"/>
      <c r="AM57" s="662"/>
      <c r="AN57" s="662"/>
      <c r="AO57" s="662"/>
      <c r="AP57" s="662"/>
      <c r="AQ57" s="662"/>
      <c r="AR57" s="662"/>
      <c r="AS57" s="662"/>
      <c r="AT57" s="662"/>
      <c r="AU57" s="662"/>
      <c r="AV57" s="662"/>
      <c r="AW57" s="763" t="s">
        <v>1123</v>
      </c>
      <c r="AX57" s="763"/>
      <c r="AY57" s="763"/>
      <c r="AZ57" s="763"/>
      <c r="BA57" s="763"/>
      <c r="BB57" s="763"/>
      <c r="BC57" s="763"/>
      <c r="BD57" s="763"/>
      <c r="BE57" s="763"/>
      <c r="BF57" s="763"/>
      <c r="BG57" s="763"/>
      <c r="BH57" s="763"/>
      <c r="BI57" s="763"/>
      <c r="BJ57" s="763"/>
      <c r="BK57" s="763"/>
      <c r="BL57" s="763"/>
      <c r="BM57" s="763"/>
      <c r="BN57" s="763"/>
      <c r="BO57" s="763"/>
    </row>
    <row r="58" spans="1:67" ht="11.25" customHeight="1" thickBot="1">
      <c r="A58" s="662"/>
      <c r="B58" s="662"/>
      <c r="C58" s="662"/>
      <c r="D58" s="662"/>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662"/>
      <c r="AI58" s="662"/>
      <c r="AJ58" s="662"/>
      <c r="AK58" s="662"/>
      <c r="AL58" s="662"/>
      <c r="AM58" s="662"/>
      <c r="AN58" s="662"/>
      <c r="AO58" s="662"/>
      <c r="AP58" s="662"/>
      <c r="AQ58" s="662"/>
      <c r="AR58" s="662"/>
      <c r="AS58" s="662"/>
      <c r="AT58" s="662"/>
      <c r="AU58" s="662"/>
      <c r="AV58" s="662"/>
      <c r="AW58" s="763" t="s">
        <v>1127</v>
      </c>
      <c r="AX58" s="763"/>
      <c r="AY58" s="763"/>
      <c r="AZ58" s="763"/>
      <c r="BA58" s="763"/>
      <c r="BB58" s="763"/>
      <c r="BC58" s="763"/>
      <c r="BD58" s="763"/>
      <c r="BE58" s="763"/>
      <c r="BF58" s="763"/>
      <c r="BG58" s="763"/>
      <c r="BH58" s="763"/>
      <c r="BI58" s="763"/>
      <c r="BJ58" s="763"/>
      <c r="BK58" s="763"/>
      <c r="BL58" s="763"/>
      <c r="BM58" s="763"/>
      <c r="BN58" s="763"/>
      <c r="BO58" s="763"/>
    </row>
    <row r="59" spans="1:67" ht="18" customHeight="1">
      <c r="A59" s="742" t="s">
        <v>1120</v>
      </c>
      <c r="B59" s="743"/>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3"/>
      <c r="AZ59" s="743"/>
      <c r="BA59" s="743"/>
      <c r="BB59" s="743"/>
      <c r="BC59" s="743"/>
      <c r="BD59" s="743"/>
      <c r="BE59" s="743"/>
      <c r="BF59" s="743"/>
      <c r="BG59" s="743"/>
      <c r="BH59" s="743"/>
      <c r="BI59" s="743"/>
      <c r="BJ59" s="743"/>
      <c r="BK59" s="743"/>
      <c r="BL59" s="743"/>
      <c r="BM59" s="743"/>
      <c r="BN59" s="743"/>
      <c r="BO59" s="744"/>
    </row>
    <row r="60" spans="1:67" ht="15" customHeight="1">
      <c r="A60" s="745" t="s">
        <v>1128</v>
      </c>
      <c r="B60" s="746"/>
      <c r="C60" s="746"/>
      <c r="D60" s="746"/>
      <c r="E60" s="746"/>
      <c r="F60" s="746"/>
      <c r="G60" s="746"/>
      <c r="H60" s="746"/>
      <c r="I60" s="746"/>
      <c r="J60" s="746"/>
      <c r="K60" s="746"/>
      <c r="L60" s="746"/>
      <c r="M60" s="746"/>
      <c r="N60" s="746"/>
      <c r="O60" s="746"/>
      <c r="P60" s="746"/>
      <c r="Q60" s="746"/>
      <c r="R60" s="746"/>
      <c r="S60" s="746"/>
      <c r="T60" s="746"/>
      <c r="U60" s="746"/>
      <c r="V60" s="746"/>
      <c r="W60" s="746"/>
      <c r="X60" s="746"/>
      <c r="Y60" s="746"/>
      <c r="Z60" s="746"/>
      <c r="AA60" s="746"/>
      <c r="AB60" s="746"/>
      <c r="AC60" s="746"/>
      <c r="AD60" s="746"/>
      <c r="AE60" s="746"/>
      <c r="AF60" s="746"/>
      <c r="AG60" s="746"/>
      <c r="AH60" s="746"/>
      <c r="AI60" s="746"/>
      <c r="AJ60" s="746"/>
      <c r="AK60" s="746"/>
      <c r="AL60" s="746"/>
      <c r="AM60" s="746"/>
      <c r="AN60" s="746"/>
      <c r="AO60" s="746"/>
      <c r="AP60" s="746"/>
      <c r="AQ60" s="746"/>
      <c r="AR60" s="746"/>
      <c r="AS60" s="746"/>
      <c r="AT60" s="746"/>
      <c r="AU60" s="746"/>
      <c r="AV60" s="746"/>
      <c r="AW60" s="746"/>
      <c r="AX60" s="746"/>
      <c r="AY60" s="746"/>
      <c r="AZ60" s="746"/>
      <c r="BA60" s="746"/>
      <c r="BB60" s="746"/>
      <c r="BC60" s="746"/>
      <c r="BD60" s="746"/>
      <c r="BE60" s="746"/>
      <c r="BF60" s="746"/>
      <c r="BG60" s="746"/>
      <c r="BH60" s="746"/>
      <c r="BI60" s="746"/>
      <c r="BJ60" s="746"/>
      <c r="BK60" s="746"/>
      <c r="BL60" s="746"/>
      <c r="BM60" s="746"/>
      <c r="BN60" s="746"/>
      <c r="BO60" s="747"/>
    </row>
    <row r="61" spans="1:67" ht="15" customHeight="1">
      <c r="A61" s="745"/>
      <c r="B61" s="746"/>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6"/>
      <c r="AZ61" s="746"/>
      <c r="BA61" s="746"/>
      <c r="BB61" s="746"/>
      <c r="BC61" s="746"/>
      <c r="BD61" s="746"/>
      <c r="BE61" s="746"/>
      <c r="BF61" s="746"/>
      <c r="BG61" s="746"/>
      <c r="BH61" s="746"/>
      <c r="BI61" s="746"/>
      <c r="BJ61" s="746"/>
      <c r="BK61" s="746"/>
      <c r="BL61" s="746"/>
      <c r="BM61" s="746"/>
      <c r="BN61" s="746"/>
      <c r="BO61" s="747"/>
    </row>
    <row r="62" spans="1:67" ht="15" customHeight="1">
      <c r="A62" s="745"/>
      <c r="B62" s="746"/>
      <c r="C62" s="746"/>
      <c r="D62" s="746"/>
      <c r="E62" s="746"/>
      <c r="F62" s="746"/>
      <c r="G62" s="746"/>
      <c r="H62" s="746"/>
      <c r="I62" s="746"/>
      <c r="J62" s="746"/>
      <c r="K62" s="746"/>
      <c r="L62" s="746"/>
      <c r="M62" s="746"/>
      <c r="N62" s="746"/>
      <c r="O62" s="746"/>
      <c r="P62" s="746"/>
      <c r="Q62" s="746"/>
      <c r="R62" s="746"/>
      <c r="S62" s="746"/>
      <c r="T62" s="746"/>
      <c r="U62" s="746"/>
      <c r="V62" s="746"/>
      <c r="W62" s="746"/>
      <c r="X62" s="746"/>
      <c r="Y62" s="746"/>
      <c r="Z62" s="746"/>
      <c r="AA62" s="746"/>
      <c r="AB62" s="746"/>
      <c r="AC62" s="746"/>
      <c r="AD62" s="746"/>
      <c r="AE62" s="746"/>
      <c r="AF62" s="746"/>
      <c r="AG62" s="746"/>
      <c r="AH62" s="746"/>
      <c r="AI62" s="746"/>
      <c r="AJ62" s="746"/>
      <c r="AK62" s="746"/>
      <c r="AL62" s="746"/>
      <c r="AM62" s="746"/>
      <c r="AN62" s="746"/>
      <c r="AO62" s="746"/>
      <c r="AP62" s="746"/>
      <c r="AQ62" s="746"/>
      <c r="AR62" s="746"/>
      <c r="AS62" s="746"/>
      <c r="AT62" s="746"/>
      <c r="AU62" s="746"/>
      <c r="AV62" s="746"/>
      <c r="AW62" s="746"/>
      <c r="AX62" s="746"/>
      <c r="AY62" s="746"/>
      <c r="AZ62" s="746"/>
      <c r="BA62" s="746"/>
      <c r="BB62" s="746"/>
      <c r="BC62" s="746"/>
      <c r="BD62" s="746"/>
      <c r="BE62" s="746"/>
      <c r="BF62" s="746"/>
      <c r="BG62" s="746"/>
      <c r="BH62" s="746"/>
      <c r="BI62" s="746"/>
      <c r="BJ62" s="746"/>
      <c r="BK62" s="746"/>
      <c r="BL62" s="746"/>
      <c r="BM62" s="746"/>
      <c r="BN62" s="746"/>
      <c r="BO62" s="747"/>
    </row>
    <row r="63" spans="1:67" ht="15" customHeight="1" thickBot="1">
      <c r="A63" s="748"/>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c r="AS63" s="749"/>
      <c r="AT63" s="749"/>
      <c r="AU63" s="749"/>
      <c r="AV63" s="749"/>
      <c r="AW63" s="749"/>
      <c r="AX63" s="749"/>
      <c r="AY63" s="749"/>
      <c r="AZ63" s="749"/>
      <c r="BA63" s="749"/>
      <c r="BB63" s="749"/>
      <c r="BC63" s="749"/>
      <c r="BD63" s="749"/>
      <c r="BE63" s="749"/>
      <c r="BF63" s="749"/>
      <c r="BG63" s="749"/>
      <c r="BH63" s="749"/>
      <c r="BI63" s="749"/>
      <c r="BJ63" s="749"/>
      <c r="BK63" s="749"/>
      <c r="BL63" s="749"/>
      <c r="BM63" s="749"/>
      <c r="BN63" s="749"/>
      <c r="BO63" s="750"/>
    </row>
  </sheetData>
  <sheetProtection sheet="1" objects="1" scenarios="1"/>
  <mergeCells count="117">
    <mergeCell ref="A23:AW23"/>
    <mergeCell ref="AX23:BO23"/>
    <mergeCell ref="A24:AW24"/>
    <mergeCell ref="A1:T1"/>
    <mergeCell ref="U1:AU1"/>
    <mergeCell ref="AV1:BO1"/>
    <mergeCell ref="A2:T2"/>
    <mergeCell ref="U2:AU2"/>
    <mergeCell ref="AV2:BO2"/>
    <mergeCell ref="B12:L14"/>
    <mergeCell ref="M12:X14"/>
    <mergeCell ref="Y13:AU15"/>
    <mergeCell ref="BF14:BH15"/>
    <mergeCell ref="BK14:BO15"/>
    <mergeCell ref="BG3:BI3"/>
    <mergeCell ref="BM3:BN3"/>
    <mergeCell ref="BL4:BO5"/>
    <mergeCell ref="C5:V6"/>
    <mergeCell ref="Y5:BG6"/>
    <mergeCell ref="B7:AB7"/>
    <mergeCell ref="BA7:BO10"/>
    <mergeCell ref="C8:AZ8"/>
    <mergeCell ref="C9:AZ9"/>
    <mergeCell ref="C10:AZ10"/>
    <mergeCell ref="BQ18:BV18"/>
    <mergeCell ref="A18:X18"/>
    <mergeCell ref="Y18:AR18"/>
    <mergeCell ref="AS18:BO18"/>
    <mergeCell ref="A29:AW29"/>
    <mergeCell ref="AX29:BO29"/>
    <mergeCell ref="A30:AW30"/>
    <mergeCell ref="AX30:BO30"/>
    <mergeCell ref="A31:AW31"/>
    <mergeCell ref="AX31:BO31"/>
    <mergeCell ref="AX24:BO24"/>
    <mergeCell ref="A25:BO25"/>
    <mergeCell ref="A26:BO26"/>
    <mergeCell ref="A27:AW27"/>
    <mergeCell ref="AX27:BO27"/>
    <mergeCell ref="A28:AW28"/>
    <mergeCell ref="AX28:BO28"/>
    <mergeCell ref="C19:AW19"/>
    <mergeCell ref="AX19:BO19"/>
    <mergeCell ref="A20:BO20"/>
    <mergeCell ref="BQ20:BR24"/>
    <mergeCell ref="A21:BO21"/>
    <mergeCell ref="A22:AW22"/>
    <mergeCell ref="AX22:BO22"/>
    <mergeCell ref="A36:BO36"/>
    <mergeCell ref="A37:AW37"/>
    <mergeCell ref="AX37:BO37"/>
    <mergeCell ref="A38:AW38"/>
    <mergeCell ref="AX38:BO38"/>
    <mergeCell ref="A39:AW39"/>
    <mergeCell ref="AX39:BO39"/>
    <mergeCell ref="A32:BO32"/>
    <mergeCell ref="A33:AW33"/>
    <mergeCell ref="AX33:BO33"/>
    <mergeCell ref="A34:AW34"/>
    <mergeCell ref="AX34:BO34"/>
    <mergeCell ref="A35:AW35"/>
    <mergeCell ref="AX35:BO35"/>
    <mergeCell ref="A40:AW40"/>
    <mergeCell ref="AX40:BO40"/>
    <mergeCell ref="A41:F41"/>
    <mergeCell ref="G41:L41"/>
    <mergeCell ref="M41:S41"/>
    <mergeCell ref="T41:AA41"/>
    <mergeCell ref="AB41:AI41"/>
    <mergeCell ref="AJ41:AS41"/>
    <mergeCell ref="AT41:BD41"/>
    <mergeCell ref="BE41:BO41"/>
    <mergeCell ref="AB44:AI44"/>
    <mergeCell ref="AJ44:AS44"/>
    <mergeCell ref="AT44:BD44"/>
    <mergeCell ref="BE44:BO44"/>
    <mergeCell ref="B45:BO45"/>
    <mergeCell ref="A46:A47"/>
    <mergeCell ref="B46:BO47"/>
    <mergeCell ref="AT42:BD42"/>
    <mergeCell ref="BE42:BO42"/>
    <mergeCell ref="A43:F43"/>
    <mergeCell ref="G43:L43"/>
    <mergeCell ref="M43:S43"/>
    <mergeCell ref="T43:AA43"/>
    <mergeCell ref="AB43:AI43"/>
    <mergeCell ref="AJ43:AS43"/>
    <mergeCell ref="AT43:BD43"/>
    <mergeCell ref="BE43:BO43"/>
    <mergeCell ref="A42:F42"/>
    <mergeCell ref="G42:L42"/>
    <mergeCell ref="M42:S42"/>
    <mergeCell ref="T42:AA42"/>
    <mergeCell ref="AB42:AI42"/>
    <mergeCell ref="AJ42:AS42"/>
    <mergeCell ref="A48:AS48"/>
    <mergeCell ref="AT48:BO48"/>
    <mergeCell ref="A49:F51"/>
    <mergeCell ref="G49:AS49"/>
    <mergeCell ref="AT49:BO49"/>
    <mergeCell ref="G50:AS50"/>
    <mergeCell ref="AT50:BO50"/>
    <mergeCell ref="G51:AS51"/>
    <mergeCell ref="AT51:BO51"/>
    <mergeCell ref="AW58:BO58"/>
    <mergeCell ref="A59:BO59"/>
    <mergeCell ref="A60:BO63"/>
    <mergeCell ref="A52:AS52"/>
    <mergeCell ref="AT52:BO52"/>
    <mergeCell ref="A53:AS53"/>
    <mergeCell ref="AT53:BO53"/>
    <mergeCell ref="A54:AS58"/>
    <mergeCell ref="AT54:BA54"/>
    <mergeCell ref="BB54:BO55"/>
    <mergeCell ref="AT56:AV58"/>
    <mergeCell ref="AW56:BO56"/>
    <mergeCell ref="AW57:BO57"/>
  </mergeCells>
  <dataValidations count="1">
    <dataValidation type="list" allowBlank="1" showInputMessage="1" showErrorMessage="1" promptTitle="Final Report Option" prompt="Please select between these two choices." sqref="BQ18:BV18" xr:uid="{00000000-0002-0000-1100-000000000000}">
      <formula1>$CA$1:$CA$2</formula1>
    </dataValidation>
  </dataValidations>
  <hyperlinks>
    <hyperlink ref="AT53:BO53" location="ErrorChkQ4!I6" display="ErrorChkQ4!I6" xr:uid="{00000000-0004-0000-1100-000000000000}"/>
    <hyperlink ref="AV15" location="SF425Qtr4!BQ18" display="SF425Qtr4!BQ18" xr:uid="{00000000-0004-0000-1100-000001000000}"/>
  </hyperlinks>
  <pageMargins left="0.3" right="0.3" top="0.6"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expression" priority="6" id="{837750E4-955F-4AA2-B6C5-2809377F55A0}">
            <xm:f>Introduction!$J$20="ON"</xm:f>
            <x14:dxf>
              <numFmt numFmtId="10" formatCode="&quot;$&quot;#,##0_);[Red]\(&quot;$&quot;#,##0\)"/>
            </x14:dxf>
          </x14:cfRule>
          <xm:sqref>AX22:BO24</xm:sqref>
        </x14:conditionalFormatting>
        <x14:conditionalFormatting xmlns:xm="http://schemas.microsoft.com/office/excel/2006/main">
          <x14:cfRule type="expression" priority="5" id="{B18005FA-F7CA-4FC0-B80D-F09732CC768B}">
            <xm:f>Introduction!$J$20="ON"</xm:f>
            <x14:dxf>
              <numFmt numFmtId="10" formatCode="&quot;$&quot;#,##0_);[Red]\(&quot;$&quot;#,##0\)"/>
            </x14:dxf>
          </x14:cfRule>
          <xm:sqref>AX27:BO31</xm:sqref>
        </x14:conditionalFormatting>
        <x14:conditionalFormatting xmlns:xm="http://schemas.microsoft.com/office/excel/2006/main">
          <x14:cfRule type="expression" priority="4" id="{6984BC80-CF69-4ABD-B633-FB9F51FCEC2C}">
            <xm:f>Introduction!$J$20="ON"</xm:f>
            <x14:dxf>
              <numFmt numFmtId="10" formatCode="&quot;$&quot;#,##0_);[Red]\(&quot;$&quot;#,##0\)"/>
            </x14:dxf>
          </x14:cfRule>
          <xm:sqref>AX33:BO33 AX35:BO35</xm:sqref>
        </x14:conditionalFormatting>
        <x14:conditionalFormatting xmlns:xm="http://schemas.microsoft.com/office/excel/2006/main">
          <x14:cfRule type="expression" priority="3" id="{A3C9CD5D-F812-4877-B8FB-420A2D344D0A}">
            <xm:f>Introduction!$J$20="ON"</xm:f>
            <x14:dxf>
              <numFmt numFmtId="10" formatCode="&quot;$&quot;#,##0_);[Red]\(&quot;$&quot;#,##0\)"/>
            </x14:dxf>
          </x14:cfRule>
          <xm:sqref>AX37:BO40</xm:sqref>
        </x14:conditionalFormatting>
        <x14:conditionalFormatting xmlns:xm="http://schemas.microsoft.com/office/excel/2006/main">
          <x14:cfRule type="expression" priority="2" id="{2E962F96-8A4B-44EE-9CDB-ADE9F25F2750}">
            <xm:f>Introduction!$J$20="ON"</xm:f>
            <x14:dxf>
              <numFmt numFmtId="10" formatCode="&quot;$&quot;#,##0_);[Red]\(&quot;$&quot;#,##0\)"/>
            </x14:dxf>
          </x14:cfRule>
          <xm:sqref>AJ42:BO44</xm:sqref>
        </x14:conditionalFormatting>
        <x14:conditionalFormatting xmlns:xm="http://schemas.microsoft.com/office/excel/2006/main">
          <x14:cfRule type="expression" priority="1" id="{A8338D2E-7C5A-4BA3-9D2E-F932AA436E4F}">
            <xm:f>Introduction!$J$20="ON"</xm:f>
            <x14:dxf>
              <numFmt numFmtId="10" formatCode="&quot;$&quot;#,##0_);[Red]\(&quot;$&quot;#,##0\)"/>
            </x14:dxf>
          </x14:cfRule>
          <xm:sqref>AX34:BO34</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2">
    <pageSetUpPr fitToPage="1"/>
  </sheetPr>
  <dimension ref="A1:BR63"/>
  <sheetViews>
    <sheetView showGridLines="0" showRowColHeaders="0" showZeros="0" zoomScale="80" zoomScaleNormal="80" workbookViewId="0">
      <selection activeCell="AX34" sqref="AX34:BO34"/>
    </sheetView>
  </sheetViews>
  <sheetFormatPr defaultRowHeight="15"/>
  <cols>
    <col min="1" max="1" width="3.28515625" customWidth="1"/>
    <col min="2" max="67" width="2.28515625" customWidth="1"/>
  </cols>
  <sheetData>
    <row r="1" spans="1:70" ht="19.5" customHeight="1">
      <c r="A1" s="662"/>
      <c r="B1" s="662"/>
      <c r="C1" s="662"/>
      <c r="D1" s="662"/>
      <c r="E1" s="662"/>
      <c r="F1" s="662"/>
      <c r="G1" s="662"/>
      <c r="H1" s="662"/>
      <c r="I1" s="662"/>
      <c r="J1" s="662"/>
      <c r="K1" s="662"/>
      <c r="L1" s="662"/>
      <c r="M1" s="662"/>
      <c r="N1" s="662"/>
      <c r="O1" s="662"/>
      <c r="P1" s="662"/>
      <c r="Q1" s="662"/>
      <c r="R1" s="662"/>
      <c r="S1" s="662"/>
      <c r="T1" s="662"/>
      <c r="U1" s="663" t="s">
        <v>1045</v>
      </c>
      <c r="V1" s="663"/>
      <c r="W1" s="663"/>
      <c r="X1" s="663"/>
      <c r="Y1" s="663"/>
      <c r="Z1" s="663"/>
      <c r="AA1" s="663"/>
      <c r="AB1" s="663"/>
      <c r="AC1" s="663"/>
      <c r="AD1" s="663"/>
      <c r="AE1" s="663"/>
      <c r="AF1" s="663"/>
      <c r="AG1" s="663"/>
      <c r="AH1" s="663"/>
      <c r="AI1" s="663"/>
      <c r="AJ1" s="663"/>
      <c r="AK1" s="663"/>
      <c r="AL1" s="663"/>
      <c r="AM1" s="663"/>
      <c r="AN1" s="663"/>
      <c r="AO1" s="663"/>
      <c r="AP1" s="663"/>
      <c r="AQ1" s="663"/>
      <c r="AR1" s="663"/>
      <c r="AS1" s="663"/>
      <c r="AT1" s="663"/>
      <c r="AU1" s="663"/>
      <c r="AV1" s="663" t="str">
        <f>IF(XpndQtr1!H2="Yes","(REVISED)","")</f>
        <v/>
      </c>
      <c r="AW1" s="663"/>
      <c r="AX1" s="663"/>
      <c r="AY1" s="663"/>
      <c r="AZ1" s="663"/>
      <c r="BA1" s="663"/>
      <c r="BB1" s="663"/>
      <c r="BC1" s="663"/>
      <c r="BD1" s="663"/>
      <c r="BE1" s="663"/>
      <c r="BF1" s="663"/>
      <c r="BG1" s="663"/>
      <c r="BH1" s="663"/>
      <c r="BI1" s="663"/>
      <c r="BJ1" s="663"/>
      <c r="BK1" s="663"/>
      <c r="BL1" s="663"/>
      <c r="BM1" s="663"/>
      <c r="BN1" s="663"/>
      <c r="BO1" s="663"/>
    </row>
    <row r="2" spans="1:70" ht="15" customHeight="1">
      <c r="A2" s="662"/>
      <c r="B2" s="662"/>
      <c r="C2" s="662"/>
      <c r="D2" s="662"/>
      <c r="E2" s="662"/>
      <c r="F2" s="662"/>
      <c r="G2" s="662"/>
      <c r="H2" s="662"/>
      <c r="I2" s="662"/>
      <c r="J2" s="662"/>
      <c r="K2" s="662"/>
      <c r="L2" s="662"/>
      <c r="M2" s="662"/>
      <c r="N2" s="662"/>
      <c r="O2" s="662"/>
      <c r="P2" s="662"/>
      <c r="Q2" s="662"/>
      <c r="R2" s="662"/>
      <c r="S2" s="662"/>
      <c r="T2" s="662"/>
      <c r="U2" s="664" t="s">
        <v>1046</v>
      </c>
      <c r="V2" s="664"/>
      <c r="W2" s="664"/>
      <c r="X2" s="664"/>
      <c r="Y2" s="664"/>
      <c r="Z2" s="664"/>
      <c r="AA2" s="664"/>
      <c r="AB2" s="664"/>
      <c r="AC2" s="664"/>
      <c r="AD2" s="664"/>
      <c r="AE2" s="664"/>
      <c r="AF2" s="664"/>
      <c r="AG2" s="664"/>
      <c r="AH2" s="664"/>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664"/>
      <c r="BH2" s="664"/>
      <c r="BI2" s="664"/>
      <c r="BJ2" s="664"/>
      <c r="BK2" s="664"/>
      <c r="BL2" s="664"/>
      <c r="BM2" s="664"/>
      <c r="BN2" s="664"/>
      <c r="BO2" s="664"/>
    </row>
    <row r="3" spans="1:70" ht="12" customHeight="1">
      <c r="A3" s="158" t="s">
        <v>1047</v>
      </c>
      <c r="B3" s="159" t="s">
        <v>1048</v>
      </c>
      <c r="C3" s="159"/>
      <c r="D3" s="159"/>
      <c r="E3" s="159"/>
      <c r="F3" s="159"/>
      <c r="G3" s="159"/>
      <c r="H3" s="159"/>
      <c r="I3" s="159"/>
      <c r="J3" s="159"/>
      <c r="K3" s="159"/>
      <c r="L3" s="159"/>
      <c r="M3" s="159"/>
      <c r="N3" s="159"/>
      <c r="O3" s="159"/>
      <c r="P3" s="159"/>
      <c r="Q3" s="159"/>
      <c r="R3" s="159"/>
      <c r="S3" s="159"/>
      <c r="T3" s="159"/>
      <c r="U3" s="159"/>
      <c r="V3" s="159"/>
      <c r="W3" s="159"/>
      <c r="X3" s="160"/>
      <c r="Y3" s="161" t="s">
        <v>1049</v>
      </c>
      <c r="Z3" s="159" t="s">
        <v>1050</v>
      </c>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675" t="s">
        <v>1051</v>
      </c>
      <c r="BH3" s="675"/>
      <c r="BI3" s="675"/>
      <c r="BJ3" s="159"/>
      <c r="BK3" s="159"/>
      <c r="BL3" s="159"/>
      <c r="BM3" s="675" t="s">
        <v>1052</v>
      </c>
      <c r="BN3" s="675"/>
      <c r="BO3" s="160"/>
    </row>
    <row r="4" spans="1:70" ht="12" customHeight="1">
      <c r="A4" s="162"/>
      <c r="B4" s="163" t="s">
        <v>1053</v>
      </c>
      <c r="C4" s="163"/>
      <c r="D4" s="163"/>
      <c r="E4" s="163"/>
      <c r="F4" s="163"/>
      <c r="G4" s="163"/>
      <c r="H4" s="163"/>
      <c r="I4" s="163"/>
      <c r="J4" s="163"/>
      <c r="K4" s="163"/>
      <c r="L4" s="163"/>
      <c r="M4" s="163"/>
      <c r="N4" s="163"/>
      <c r="O4" s="163"/>
      <c r="P4" s="163"/>
      <c r="Q4" s="163"/>
      <c r="R4" s="163"/>
      <c r="S4" s="163"/>
      <c r="T4" s="163"/>
      <c r="U4" s="163"/>
      <c r="V4" s="163"/>
      <c r="W4" s="163"/>
      <c r="X4" s="164"/>
      <c r="Y4" s="163"/>
      <c r="Z4" s="163" t="s">
        <v>1054</v>
      </c>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2"/>
      <c r="BI4" s="163"/>
      <c r="BJ4" s="166">
        <v>1</v>
      </c>
      <c r="BK4" s="164"/>
      <c r="BL4" s="676">
        <v>1</v>
      </c>
      <c r="BM4" s="676"/>
      <c r="BN4" s="676"/>
      <c r="BO4" s="677"/>
    </row>
    <row r="5" spans="1:70" ht="15" customHeight="1">
      <c r="A5" s="162"/>
      <c r="B5" s="163"/>
      <c r="C5" s="666" t="s">
        <v>1055</v>
      </c>
      <c r="D5" s="666"/>
      <c r="E5" s="666"/>
      <c r="F5" s="666"/>
      <c r="G5" s="666"/>
      <c r="H5" s="666"/>
      <c r="I5" s="666"/>
      <c r="J5" s="666"/>
      <c r="K5" s="666"/>
      <c r="L5" s="666"/>
      <c r="M5" s="666"/>
      <c r="N5" s="666"/>
      <c r="O5" s="666"/>
      <c r="P5" s="666"/>
      <c r="Q5" s="666"/>
      <c r="R5" s="666"/>
      <c r="S5" s="666"/>
      <c r="T5" s="666"/>
      <c r="U5" s="666"/>
      <c r="V5" s="666"/>
      <c r="W5" s="163"/>
      <c r="X5" s="164"/>
      <c r="Y5" s="666" t="e">
        <f>'Instructions-DataEntry'!E8</f>
        <v>#N/A</v>
      </c>
      <c r="Z5" s="666"/>
      <c r="AA5" s="666"/>
      <c r="AB5" s="666"/>
      <c r="AC5" s="666"/>
      <c r="AD5" s="666"/>
      <c r="AE5" s="666"/>
      <c r="AF5" s="666"/>
      <c r="AG5" s="666"/>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162"/>
      <c r="BI5" s="163"/>
      <c r="BJ5" s="163"/>
      <c r="BK5" s="164"/>
      <c r="BL5" s="676"/>
      <c r="BM5" s="676"/>
      <c r="BN5" s="676"/>
      <c r="BO5" s="677"/>
    </row>
    <row r="6" spans="1:70" ht="15" customHeight="1">
      <c r="A6" s="167"/>
      <c r="B6" s="168"/>
      <c r="C6" s="670"/>
      <c r="D6" s="670"/>
      <c r="E6" s="670"/>
      <c r="F6" s="670"/>
      <c r="G6" s="670"/>
      <c r="H6" s="670"/>
      <c r="I6" s="670"/>
      <c r="J6" s="670"/>
      <c r="K6" s="670"/>
      <c r="L6" s="670"/>
      <c r="M6" s="670"/>
      <c r="N6" s="670"/>
      <c r="O6" s="670"/>
      <c r="P6" s="670"/>
      <c r="Q6" s="670"/>
      <c r="R6" s="670"/>
      <c r="S6" s="670"/>
      <c r="T6" s="670"/>
      <c r="U6" s="670"/>
      <c r="V6" s="670"/>
      <c r="W6" s="168"/>
      <c r="X6" s="169"/>
      <c r="Y6" s="666"/>
      <c r="Z6" s="666"/>
      <c r="AA6" s="666"/>
      <c r="AB6" s="666"/>
      <c r="AC6" s="666"/>
      <c r="AD6" s="666"/>
      <c r="AE6" s="666"/>
      <c r="AF6" s="666"/>
      <c r="AG6" s="666"/>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167"/>
      <c r="BI6" s="168"/>
      <c r="BJ6" s="168"/>
      <c r="BK6" s="169"/>
      <c r="BL6" s="163"/>
      <c r="BM6" s="163"/>
      <c r="BN6" s="163"/>
      <c r="BO6" s="178" t="s">
        <v>1056</v>
      </c>
    </row>
    <row r="7" spans="1:70" ht="14.25" customHeight="1">
      <c r="A7" s="179" t="s">
        <v>1121</v>
      </c>
      <c r="B7" s="678" t="s">
        <v>1122</v>
      </c>
      <c r="C7" s="679"/>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680"/>
      <c r="BB7" s="680"/>
      <c r="BC7" s="680"/>
      <c r="BD7" s="680"/>
      <c r="BE7" s="680"/>
      <c r="BF7" s="680"/>
      <c r="BG7" s="680"/>
      <c r="BH7" s="680"/>
      <c r="BI7" s="680"/>
      <c r="BJ7" s="680"/>
      <c r="BK7" s="680"/>
      <c r="BL7" s="680"/>
      <c r="BM7" s="680"/>
      <c r="BN7" s="680"/>
      <c r="BO7" s="681"/>
      <c r="BQ7" s="188"/>
      <c r="BR7" s="188"/>
    </row>
    <row r="8" spans="1:70" ht="15.75" customHeight="1">
      <c r="A8" s="181"/>
      <c r="B8" s="182"/>
      <c r="C8" s="686" t="e">
        <f>'Instructions-DataEntry'!E4</f>
        <v>#N/A</v>
      </c>
      <c r="D8" s="686"/>
      <c r="E8" s="686"/>
      <c r="F8" s="686"/>
      <c r="G8" s="686"/>
      <c r="H8" s="686"/>
      <c r="I8" s="686"/>
      <c r="J8" s="686"/>
      <c r="K8" s="686"/>
      <c r="L8" s="686"/>
      <c r="M8" s="686"/>
      <c r="N8" s="686"/>
      <c r="O8" s="686"/>
      <c r="P8" s="686"/>
      <c r="Q8" s="686"/>
      <c r="R8" s="686"/>
      <c r="S8" s="686"/>
      <c r="T8" s="686"/>
      <c r="U8" s="686"/>
      <c r="V8" s="686"/>
      <c r="W8" s="686"/>
      <c r="X8" s="686"/>
      <c r="Y8" s="686"/>
      <c r="Z8" s="686"/>
      <c r="AA8" s="686"/>
      <c r="AB8" s="686"/>
      <c r="AC8" s="686"/>
      <c r="AD8" s="686"/>
      <c r="AE8" s="686"/>
      <c r="AF8" s="686"/>
      <c r="AG8" s="686"/>
      <c r="AH8" s="686"/>
      <c r="AI8" s="686"/>
      <c r="AJ8" s="686"/>
      <c r="AK8" s="686"/>
      <c r="AL8" s="686"/>
      <c r="AM8" s="686"/>
      <c r="AN8" s="686"/>
      <c r="AO8" s="686"/>
      <c r="AP8" s="686"/>
      <c r="AQ8" s="686"/>
      <c r="AR8" s="686"/>
      <c r="AS8" s="686"/>
      <c r="AT8" s="686"/>
      <c r="AU8" s="686"/>
      <c r="AV8" s="686"/>
      <c r="AW8" s="686"/>
      <c r="AX8" s="686"/>
      <c r="AY8" s="686"/>
      <c r="AZ8" s="686"/>
      <c r="BA8" s="682"/>
      <c r="BB8" s="682"/>
      <c r="BC8" s="682"/>
      <c r="BD8" s="682"/>
      <c r="BE8" s="682"/>
      <c r="BF8" s="682"/>
      <c r="BG8" s="682"/>
      <c r="BH8" s="682"/>
      <c r="BI8" s="682"/>
      <c r="BJ8" s="682"/>
      <c r="BK8" s="682"/>
      <c r="BL8" s="682"/>
      <c r="BM8" s="682"/>
      <c r="BN8" s="682"/>
      <c r="BO8" s="683"/>
      <c r="BQ8" s="188"/>
      <c r="BR8" s="188"/>
    </row>
    <row r="9" spans="1:70" ht="15.75" customHeight="1">
      <c r="A9" s="181"/>
      <c r="B9" s="182"/>
      <c r="C9" s="686" t="e">
        <f>'Instructions-DataEntry'!E5</f>
        <v>#N/A</v>
      </c>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686"/>
      <c r="AK9" s="686"/>
      <c r="AL9" s="686"/>
      <c r="AM9" s="686"/>
      <c r="AN9" s="686"/>
      <c r="AO9" s="686"/>
      <c r="AP9" s="686"/>
      <c r="AQ9" s="686"/>
      <c r="AR9" s="686"/>
      <c r="AS9" s="686"/>
      <c r="AT9" s="686"/>
      <c r="AU9" s="686"/>
      <c r="AV9" s="686"/>
      <c r="AW9" s="686"/>
      <c r="AX9" s="686"/>
      <c r="AY9" s="686"/>
      <c r="AZ9" s="686"/>
      <c r="BA9" s="682"/>
      <c r="BB9" s="682"/>
      <c r="BC9" s="682"/>
      <c r="BD9" s="682"/>
      <c r="BE9" s="682"/>
      <c r="BF9" s="682"/>
      <c r="BG9" s="682"/>
      <c r="BH9" s="682"/>
      <c r="BI9" s="682"/>
      <c r="BJ9" s="682"/>
      <c r="BK9" s="682"/>
      <c r="BL9" s="682"/>
      <c r="BM9" s="682"/>
      <c r="BN9" s="682"/>
      <c r="BO9" s="683"/>
      <c r="BQ9" s="188"/>
      <c r="BR9" s="188"/>
    </row>
    <row r="10" spans="1:70" ht="15.75" customHeight="1">
      <c r="A10" s="183"/>
      <c r="B10" s="184"/>
      <c r="C10" s="687" t="e">
        <f>'Instructions-DataEntry'!E6</f>
        <v>#N/A</v>
      </c>
      <c r="D10" s="687"/>
      <c r="E10" s="687"/>
      <c r="F10" s="687"/>
      <c r="G10" s="687"/>
      <c r="H10" s="687"/>
      <c r="I10" s="687"/>
      <c r="J10" s="687"/>
      <c r="K10" s="687"/>
      <c r="L10" s="687"/>
      <c r="M10" s="687"/>
      <c r="N10" s="687"/>
      <c r="O10" s="687"/>
      <c r="P10" s="687"/>
      <c r="Q10" s="687"/>
      <c r="R10" s="687"/>
      <c r="S10" s="687"/>
      <c r="T10" s="687"/>
      <c r="U10" s="687"/>
      <c r="V10" s="687"/>
      <c r="W10" s="687"/>
      <c r="X10" s="687"/>
      <c r="Y10" s="687"/>
      <c r="Z10" s="687"/>
      <c r="AA10" s="687"/>
      <c r="AB10" s="687"/>
      <c r="AC10" s="687"/>
      <c r="AD10" s="687"/>
      <c r="AE10" s="687"/>
      <c r="AF10" s="687"/>
      <c r="AG10" s="687"/>
      <c r="AH10" s="687"/>
      <c r="AI10" s="687"/>
      <c r="AJ10" s="687"/>
      <c r="AK10" s="687"/>
      <c r="AL10" s="687"/>
      <c r="AM10" s="687"/>
      <c r="AN10" s="687"/>
      <c r="AO10" s="687"/>
      <c r="AP10" s="687"/>
      <c r="AQ10" s="687"/>
      <c r="AR10" s="687"/>
      <c r="AS10" s="687"/>
      <c r="AT10" s="687"/>
      <c r="AU10" s="687"/>
      <c r="AV10" s="687"/>
      <c r="AW10" s="687"/>
      <c r="AX10" s="687"/>
      <c r="AY10" s="687"/>
      <c r="AZ10" s="687"/>
      <c r="BA10" s="684"/>
      <c r="BB10" s="684"/>
      <c r="BC10" s="684"/>
      <c r="BD10" s="684"/>
      <c r="BE10" s="684"/>
      <c r="BF10" s="684"/>
      <c r="BG10" s="684"/>
      <c r="BH10" s="684"/>
      <c r="BI10" s="684"/>
      <c r="BJ10" s="684"/>
      <c r="BK10" s="684"/>
      <c r="BL10" s="684"/>
      <c r="BM10" s="684"/>
      <c r="BN10" s="684"/>
      <c r="BO10" s="685"/>
      <c r="BQ10" s="188"/>
      <c r="BR10" s="188"/>
    </row>
    <row r="11" spans="1:70" ht="15" customHeight="1">
      <c r="A11" s="170" t="s">
        <v>1057</v>
      </c>
      <c r="B11" s="163"/>
      <c r="C11" s="163" t="s">
        <v>1124</v>
      </c>
      <c r="D11" s="163"/>
      <c r="E11" s="163"/>
      <c r="F11" s="163"/>
      <c r="G11" s="163"/>
      <c r="H11" s="163"/>
      <c r="I11" s="163"/>
      <c r="J11" s="163"/>
      <c r="K11" s="163"/>
      <c r="L11" s="163"/>
      <c r="M11" s="170" t="s">
        <v>1058</v>
      </c>
      <c r="N11" s="163"/>
      <c r="O11" s="163" t="s">
        <v>53</v>
      </c>
      <c r="P11" s="163"/>
      <c r="Q11" s="163"/>
      <c r="R11" s="163"/>
      <c r="S11" s="163"/>
      <c r="T11" s="163"/>
      <c r="U11" s="163"/>
      <c r="V11" s="163"/>
      <c r="W11" s="163"/>
      <c r="X11" s="164"/>
      <c r="Y11" s="170" t="s">
        <v>1059</v>
      </c>
      <c r="Z11" s="163" t="s">
        <v>1060</v>
      </c>
      <c r="AA11" s="163"/>
      <c r="AB11" s="163"/>
      <c r="AC11" s="163"/>
      <c r="AD11" s="163"/>
      <c r="AE11" s="163"/>
      <c r="AF11" s="163"/>
      <c r="AG11" s="163"/>
      <c r="AH11" s="163"/>
      <c r="AI11" s="163"/>
      <c r="AJ11" s="163"/>
      <c r="AK11" s="163"/>
      <c r="AL11" s="163"/>
      <c r="AM11" s="163"/>
      <c r="AN11" s="163"/>
      <c r="AO11" s="163"/>
      <c r="AP11" s="163"/>
      <c r="AQ11" s="163"/>
      <c r="AR11" s="163"/>
      <c r="AS11" s="163"/>
      <c r="AT11" s="163"/>
      <c r="AU11" s="164"/>
      <c r="AV11" s="171" t="s">
        <v>1061</v>
      </c>
      <c r="AW11" s="163" t="s">
        <v>1062</v>
      </c>
      <c r="AX11" s="163"/>
      <c r="AY11" s="163"/>
      <c r="AZ11" s="163"/>
      <c r="BA11" s="163"/>
      <c r="BB11" s="163"/>
      <c r="BC11" s="163"/>
      <c r="BD11" s="163"/>
      <c r="BE11" s="170" t="s">
        <v>1063</v>
      </c>
      <c r="BF11" s="163" t="s">
        <v>1064</v>
      </c>
      <c r="BG11" s="163"/>
      <c r="BH11" s="163"/>
      <c r="BI11" s="163"/>
      <c r="BJ11" s="163"/>
      <c r="BK11" s="163"/>
      <c r="BL11" s="163"/>
      <c r="BM11" s="163"/>
      <c r="BN11" s="163"/>
      <c r="BO11" s="164"/>
      <c r="BQ11" s="188"/>
      <c r="BR11" s="188"/>
    </row>
    <row r="12" spans="1:70" ht="12" customHeight="1">
      <c r="A12" s="162"/>
      <c r="B12" s="665" t="e">
        <f>'Instructions-DataEntry'!E20</f>
        <v>#N/A</v>
      </c>
      <c r="C12" s="666"/>
      <c r="D12" s="666"/>
      <c r="E12" s="666"/>
      <c r="F12" s="666"/>
      <c r="G12" s="666"/>
      <c r="H12" s="666"/>
      <c r="I12" s="666"/>
      <c r="J12" s="666"/>
      <c r="K12" s="666"/>
      <c r="L12" s="666"/>
      <c r="M12" s="667" t="e">
        <f>'Instructions-DataEntry'!E10</f>
        <v>#N/A</v>
      </c>
      <c r="N12" s="666"/>
      <c r="O12" s="666"/>
      <c r="P12" s="666"/>
      <c r="Q12" s="666"/>
      <c r="R12" s="666"/>
      <c r="S12" s="666"/>
      <c r="T12" s="666"/>
      <c r="U12" s="666"/>
      <c r="V12" s="666"/>
      <c r="W12" s="666"/>
      <c r="X12" s="668"/>
      <c r="Y12" s="162"/>
      <c r="Z12" s="163" t="s">
        <v>1054</v>
      </c>
      <c r="AA12" s="163"/>
      <c r="AB12" s="163"/>
      <c r="AC12" s="163"/>
      <c r="AD12" s="163"/>
      <c r="AE12" s="163"/>
      <c r="AF12" s="163"/>
      <c r="AG12" s="163"/>
      <c r="AH12" s="163"/>
      <c r="AI12" s="163"/>
      <c r="AJ12" s="163"/>
      <c r="AK12" s="163"/>
      <c r="AL12" s="163"/>
      <c r="AM12" s="163"/>
      <c r="AN12" s="163"/>
      <c r="AO12" s="163"/>
      <c r="AP12" s="163"/>
      <c r="AQ12" s="163"/>
      <c r="AR12" s="163"/>
      <c r="AS12" s="163"/>
      <c r="AT12" s="163"/>
      <c r="AU12" s="164"/>
      <c r="AV12" s="172"/>
      <c r="AW12" s="163" t="s">
        <v>1066</v>
      </c>
      <c r="AX12" s="163"/>
      <c r="AY12" s="163"/>
      <c r="AZ12" s="163"/>
      <c r="BA12" s="163"/>
      <c r="BB12" s="163"/>
      <c r="BC12" s="163"/>
      <c r="BD12" s="163"/>
      <c r="BE12" s="162"/>
      <c r="BF12" s="163"/>
      <c r="BG12" s="163"/>
      <c r="BH12" s="163"/>
      <c r="BI12" s="163"/>
      <c r="BJ12" s="163"/>
      <c r="BK12" s="163"/>
      <c r="BL12" s="163"/>
      <c r="BM12" s="163"/>
      <c r="BN12" s="163"/>
      <c r="BO12" s="164"/>
      <c r="BQ12" s="188"/>
      <c r="BR12" s="188"/>
    </row>
    <row r="13" spans="1:70" ht="12" customHeight="1">
      <c r="A13" s="162"/>
      <c r="B13" s="666"/>
      <c r="C13" s="666"/>
      <c r="D13" s="666"/>
      <c r="E13" s="666"/>
      <c r="F13" s="666"/>
      <c r="G13" s="666"/>
      <c r="H13" s="666"/>
      <c r="I13" s="666"/>
      <c r="J13" s="666"/>
      <c r="K13" s="666"/>
      <c r="L13" s="666"/>
      <c r="M13" s="667"/>
      <c r="N13" s="666"/>
      <c r="O13" s="666"/>
      <c r="P13" s="666"/>
      <c r="Q13" s="666"/>
      <c r="R13" s="666"/>
      <c r="S13" s="666"/>
      <c r="T13" s="666"/>
      <c r="U13" s="666"/>
      <c r="V13" s="666"/>
      <c r="W13" s="666"/>
      <c r="X13" s="668"/>
      <c r="Y13" s="667" t="e">
        <f>'Instructions-DataEntry'!E12</f>
        <v>#N/A</v>
      </c>
      <c r="Z13" s="666"/>
      <c r="AA13" s="666"/>
      <c r="AB13" s="666"/>
      <c r="AC13" s="666"/>
      <c r="AD13" s="666"/>
      <c r="AE13" s="666"/>
      <c r="AF13" s="666"/>
      <c r="AG13" s="666"/>
      <c r="AH13" s="666"/>
      <c r="AI13" s="666"/>
      <c r="AJ13" s="666"/>
      <c r="AK13" s="666"/>
      <c r="AL13" s="666"/>
      <c r="AM13" s="666"/>
      <c r="AN13" s="666"/>
      <c r="AO13" s="666"/>
      <c r="AP13" s="666"/>
      <c r="AQ13" s="666"/>
      <c r="AR13" s="666"/>
      <c r="AS13" s="666"/>
      <c r="AT13" s="666"/>
      <c r="AU13" s="668"/>
      <c r="AV13" s="172"/>
      <c r="AW13" s="163" t="s">
        <v>1067</v>
      </c>
      <c r="AX13" s="163"/>
      <c r="AY13" s="163"/>
      <c r="AZ13" s="163"/>
      <c r="BA13" s="163"/>
      <c r="BB13" s="163"/>
      <c r="BC13" s="163"/>
      <c r="BD13" s="163"/>
      <c r="BE13" s="162"/>
      <c r="BF13" s="163"/>
      <c r="BG13" s="163"/>
      <c r="BH13" s="163"/>
      <c r="BI13" s="163"/>
      <c r="BJ13" s="163"/>
      <c r="BK13" s="163"/>
      <c r="BL13" s="163"/>
      <c r="BM13" s="163"/>
      <c r="BN13" s="163"/>
      <c r="BO13" s="164"/>
    </row>
    <row r="14" spans="1:70" ht="12" customHeight="1">
      <c r="A14" s="162"/>
      <c r="B14" s="666"/>
      <c r="C14" s="666"/>
      <c r="D14" s="666"/>
      <c r="E14" s="666"/>
      <c r="F14" s="666"/>
      <c r="G14" s="666"/>
      <c r="H14" s="666"/>
      <c r="I14" s="666"/>
      <c r="J14" s="666"/>
      <c r="K14" s="666"/>
      <c r="L14" s="666"/>
      <c r="M14" s="667"/>
      <c r="N14" s="666"/>
      <c r="O14" s="666"/>
      <c r="P14" s="666"/>
      <c r="Q14" s="666"/>
      <c r="R14" s="666"/>
      <c r="S14" s="666"/>
      <c r="T14" s="666"/>
      <c r="U14" s="666"/>
      <c r="V14" s="666"/>
      <c r="W14" s="666"/>
      <c r="X14" s="668"/>
      <c r="Y14" s="667"/>
      <c r="Z14" s="666"/>
      <c r="AA14" s="666"/>
      <c r="AB14" s="666"/>
      <c r="AC14" s="666"/>
      <c r="AD14" s="666"/>
      <c r="AE14" s="666"/>
      <c r="AF14" s="666"/>
      <c r="AG14" s="666"/>
      <c r="AH14" s="666"/>
      <c r="AI14" s="666"/>
      <c r="AJ14" s="666"/>
      <c r="AK14" s="666"/>
      <c r="AL14" s="666"/>
      <c r="AM14" s="666"/>
      <c r="AN14" s="666"/>
      <c r="AO14" s="666"/>
      <c r="AP14" s="666"/>
      <c r="AQ14" s="666"/>
      <c r="AR14" s="666"/>
      <c r="AS14" s="666"/>
      <c r="AT14" s="666"/>
      <c r="AU14" s="668"/>
      <c r="AV14" s="172"/>
      <c r="AW14" s="163" t="s">
        <v>1068</v>
      </c>
      <c r="AX14" s="163"/>
      <c r="AY14" s="163"/>
      <c r="AZ14" s="163"/>
      <c r="BA14" s="163"/>
      <c r="BB14" s="163"/>
      <c r="BC14" s="163"/>
      <c r="BD14" s="163"/>
      <c r="BE14" s="167"/>
      <c r="BF14" s="672" t="s">
        <v>1069</v>
      </c>
      <c r="BG14" s="672"/>
      <c r="BH14" s="672"/>
      <c r="BI14" s="163"/>
      <c r="BJ14" s="163"/>
      <c r="BK14" s="672" t="s">
        <v>1070</v>
      </c>
      <c r="BL14" s="672"/>
      <c r="BM14" s="672"/>
      <c r="BN14" s="672"/>
      <c r="BO14" s="673"/>
    </row>
    <row r="15" spans="1:70" ht="12" customHeight="1">
      <c r="A15" s="162"/>
      <c r="B15" s="163"/>
      <c r="C15" s="163"/>
      <c r="D15" s="163"/>
      <c r="E15" s="163"/>
      <c r="F15" s="163"/>
      <c r="G15" s="163"/>
      <c r="H15" s="163"/>
      <c r="I15" s="163"/>
      <c r="J15" s="163"/>
      <c r="K15" s="163"/>
      <c r="L15" s="163"/>
      <c r="M15" s="167"/>
      <c r="N15" s="168"/>
      <c r="O15" s="168"/>
      <c r="P15" s="168"/>
      <c r="Q15" s="168"/>
      <c r="R15" s="168"/>
      <c r="S15" s="168"/>
      <c r="T15" s="168"/>
      <c r="U15" s="168"/>
      <c r="V15" s="168"/>
      <c r="W15" s="168"/>
      <c r="X15" s="169"/>
      <c r="Y15" s="669"/>
      <c r="Z15" s="670"/>
      <c r="AA15" s="670"/>
      <c r="AB15" s="670"/>
      <c r="AC15" s="670"/>
      <c r="AD15" s="670"/>
      <c r="AE15" s="670"/>
      <c r="AF15" s="670"/>
      <c r="AG15" s="670"/>
      <c r="AH15" s="670"/>
      <c r="AI15" s="670"/>
      <c r="AJ15" s="670"/>
      <c r="AK15" s="670"/>
      <c r="AL15" s="670"/>
      <c r="AM15" s="670"/>
      <c r="AN15" s="670"/>
      <c r="AO15" s="670"/>
      <c r="AP15" s="670"/>
      <c r="AQ15" s="670"/>
      <c r="AR15" s="670"/>
      <c r="AS15" s="670"/>
      <c r="AT15" s="670"/>
      <c r="AU15" s="671"/>
      <c r="AV15" s="172" t="s">
        <v>1065</v>
      </c>
      <c r="AW15" s="163" t="s">
        <v>34</v>
      </c>
      <c r="AX15" s="163"/>
      <c r="AY15" s="163"/>
      <c r="AZ15" s="163"/>
      <c r="BA15" s="163"/>
      <c r="BB15" s="163"/>
      <c r="BC15" s="163"/>
      <c r="BD15" s="163"/>
      <c r="BE15" s="172" t="s">
        <v>1065</v>
      </c>
      <c r="BF15" s="672"/>
      <c r="BG15" s="672"/>
      <c r="BH15" s="672"/>
      <c r="BI15" s="163"/>
      <c r="BJ15" s="172"/>
      <c r="BK15" s="672"/>
      <c r="BL15" s="672"/>
      <c r="BM15" s="672"/>
      <c r="BN15" s="672"/>
      <c r="BO15" s="673"/>
    </row>
    <row r="16" spans="1:70" ht="15" customHeight="1">
      <c r="A16" s="158" t="s">
        <v>1071</v>
      </c>
      <c r="B16" s="159" t="s">
        <v>1072</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60"/>
      <c r="AS16" s="161" t="s">
        <v>1073</v>
      </c>
      <c r="AT16" s="159" t="s">
        <v>1074</v>
      </c>
      <c r="AU16" s="159"/>
      <c r="AV16" s="159"/>
      <c r="AW16" s="159"/>
      <c r="AX16" s="159"/>
      <c r="AY16" s="159"/>
      <c r="AZ16" s="159"/>
      <c r="BA16" s="159"/>
      <c r="BB16" s="159"/>
      <c r="BC16" s="159"/>
      <c r="BD16" s="159"/>
      <c r="BE16" s="159"/>
      <c r="BF16" s="159"/>
      <c r="BG16" s="159"/>
      <c r="BH16" s="159"/>
      <c r="BI16" s="159"/>
      <c r="BJ16" s="159"/>
      <c r="BK16" s="159"/>
      <c r="BL16" s="159"/>
      <c r="BM16" s="159"/>
      <c r="BN16" s="159"/>
      <c r="BO16" s="160"/>
    </row>
    <row r="17" spans="1:70" ht="12" customHeight="1">
      <c r="A17" s="162"/>
      <c r="B17" s="163" t="s">
        <v>1075</v>
      </c>
      <c r="C17" s="163"/>
      <c r="D17" s="163"/>
      <c r="E17" s="163"/>
      <c r="F17" s="163"/>
      <c r="G17" s="163"/>
      <c r="H17" s="163"/>
      <c r="I17" s="163"/>
      <c r="J17" s="163"/>
      <c r="K17" s="163"/>
      <c r="L17" s="163"/>
      <c r="M17" s="163"/>
      <c r="N17" s="163"/>
      <c r="O17" s="163"/>
      <c r="P17" s="163"/>
      <c r="Q17" s="163"/>
      <c r="R17" s="163"/>
      <c r="S17" s="163"/>
      <c r="T17" s="163"/>
      <c r="U17" s="163"/>
      <c r="V17" s="163"/>
      <c r="W17" s="163"/>
      <c r="X17" s="164"/>
      <c r="Y17" s="163" t="s">
        <v>1076</v>
      </c>
      <c r="Z17" s="163"/>
      <c r="AA17" s="163"/>
      <c r="AB17" s="163"/>
      <c r="AC17" s="163"/>
      <c r="AD17" s="163"/>
      <c r="AE17" s="163"/>
      <c r="AF17" s="163"/>
      <c r="AG17" s="163"/>
      <c r="AH17" s="163"/>
      <c r="AI17" s="163"/>
      <c r="AJ17" s="163"/>
      <c r="AK17" s="163"/>
      <c r="AL17" s="163"/>
      <c r="AM17" s="163"/>
      <c r="AN17" s="163"/>
      <c r="AO17" s="163"/>
      <c r="AP17" s="163"/>
      <c r="AQ17" s="163"/>
      <c r="AR17" s="164"/>
      <c r="AS17" s="163"/>
      <c r="AT17" s="163" t="s">
        <v>1077</v>
      </c>
      <c r="AU17" s="163"/>
      <c r="AV17" s="163"/>
      <c r="AW17" s="163"/>
      <c r="AX17" s="163"/>
      <c r="AY17" s="163"/>
      <c r="AZ17" s="163"/>
      <c r="BA17" s="163"/>
      <c r="BB17" s="163"/>
      <c r="BC17" s="163"/>
      <c r="BD17" s="163"/>
      <c r="BE17" s="163"/>
      <c r="BF17" s="163"/>
      <c r="BG17" s="163"/>
      <c r="BH17" s="163"/>
      <c r="BI17" s="163"/>
      <c r="BJ17" s="163"/>
      <c r="BK17" s="163"/>
      <c r="BL17" s="163"/>
      <c r="BM17" s="163"/>
      <c r="BN17" s="163"/>
      <c r="BO17" s="164"/>
    </row>
    <row r="18" spans="1:70" ht="18" customHeight="1">
      <c r="A18" s="674">
        <f>'Set-Up'!B11</f>
        <v>44470</v>
      </c>
      <c r="B18" s="674"/>
      <c r="C18" s="674"/>
      <c r="D18" s="674"/>
      <c r="E18" s="674"/>
      <c r="F18" s="674"/>
      <c r="G18" s="674"/>
      <c r="H18" s="674"/>
      <c r="I18" s="674"/>
      <c r="J18" s="674"/>
      <c r="K18" s="674"/>
      <c r="L18" s="674"/>
      <c r="M18" s="674"/>
      <c r="N18" s="674"/>
      <c r="O18" s="674"/>
      <c r="P18" s="674"/>
      <c r="Q18" s="674"/>
      <c r="R18" s="674"/>
      <c r="S18" s="674"/>
      <c r="T18" s="674"/>
      <c r="U18" s="674"/>
      <c r="V18" s="674"/>
      <c r="W18" s="674"/>
      <c r="X18" s="674"/>
      <c r="Y18" s="674">
        <f>'Set-Up'!B18</f>
        <v>44834</v>
      </c>
      <c r="Z18" s="674"/>
      <c r="AA18" s="674"/>
      <c r="AB18" s="674"/>
      <c r="AC18" s="674"/>
      <c r="AD18" s="674"/>
      <c r="AE18" s="674"/>
      <c r="AF18" s="674"/>
      <c r="AG18" s="674"/>
      <c r="AH18" s="674"/>
      <c r="AI18" s="674"/>
      <c r="AJ18" s="674"/>
      <c r="AK18" s="674"/>
      <c r="AL18" s="674"/>
      <c r="AM18" s="674"/>
      <c r="AN18" s="674"/>
      <c r="AO18" s="674"/>
      <c r="AP18" s="674"/>
      <c r="AQ18" s="674"/>
      <c r="AR18" s="674"/>
      <c r="AS18" s="674">
        <f>XpndFinal!H1</f>
        <v>44834</v>
      </c>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row>
    <row r="19" spans="1:70" ht="18" customHeight="1">
      <c r="A19" s="186" t="s">
        <v>1078</v>
      </c>
      <c r="B19" s="187"/>
      <c r="C19" s="696" t="s">
        <v>1079</v>
      </c>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c r="AR19" s="697"/>
      <c r="AS19" s="697"/>
      <c r="AT19" s="697"/>
      <c r="AU19" s="697"/>
      <c r="AV19" s="697"/>
      <c r="AW19" s="697"/>
      <c r="AX19" s="698" t="s">
        <v>1032</v>
      </c>
      <c r="AY19" s="698"/>
      <c r="AZ19" s="698"/>
      <c r="BA19" s="698"/>
      <c r="BB19" s="698"/>
      <c r="BC19" s="698"/>
      <c r="BD19" s="698"/>
      <c r="BE19" s="698"/>
      <c r="BF19" s="698"/>
      <c r="BG19" s="698"/>
      <c r="BH19" s="698"/>
      <c r="BI19" s="698"/>
      <c r="BJ19" s="698"/>
      <c r="BK19" s="698"/>
      <c r="BL19" s="698"/>
      <c r="BM19" s="698"/>
      <c r="BN19" s="698"/>
      <c r="BO19" s="698"/>
    </row>
    <row r="20" spans="1:70" ht="18" customHeight="1">
      <c r="A20" s="699" t="s">
        <v>1080</v>
      </c>
      <c r="B20" s="700"/>
      <c r="C20" s="700"/>
      <c r="D20" s="700"/>
      <c r="E20" s="700"/>
      <c r="F20" s="700"/>
      <c r="G20" s="700"/>
      <c r="H20" s="700"/>
      <c r="I20" s="700"/>
      <c r="J20" s="700"/>
      <c r="K20" s="700"/>
      <c r="L20" s="700"/>
      <c r="M20" s="700"/>
      <c r="N20" s="700"/>
      <c r="O20" s="700"/>
      <c r="P20" s="700"/>
      <c r="Q20" s="700"/>
      <c r="R20" s="700"/>
      <c r="S20" s="700"/>
      <c r="T20" s="700"/>
      <c r="U20" s="700"/>
      <c r="V20" s="700"/>
      <c r="W20" s="700"/>
      <c r="X20" s="700"/>
      <c r="Y20" s="700"/>
      <c r="Z20" s="700"/>
      <c r="AA20" s="700"/>
      <c r="AB20" s="700"/>
      <c r="AC20" s="700"/>
      <c r="AD20" s="700"/>
      <c r="AE20" s="700"/>
      <c r="AF20" s="700"/>
      <c r="AG20" s="700"/>
      <c r="AH20" s="700"/>
      <c r="AI20" s="700"/>
      <c r="AJ20" s="700"/>
      <c r="AK20" s="700"/>
      <c r="AL20" s="700"/>
      <c r="AM20" s="700"/>
      <c r="AN20" s="700"/>
      <c r="AO20" s="700"/>
      <c r="AP20" s="700"/>
      <c r="AQ20" s="700"/>
      <c r="AR20" s="700"/>
      <c r="AS20" s="700"/>
      <c r="AT20" s="700"/>
      <c r="AU20" s="700"/>
      <c r="AV20" s="700"/>
      <c r="AW20" s="700"/>
      <c r="AX20" s="700"/>
      <c r="AY20" s="700"/>
      <c r="AZ20" s="700"/>
      <c r="BA20" s="700"/>
      <c r="BB20" s="700"/>
      <c r="BC20" s="700"/>
      <c r="BD20" s="700"/>
      <c r="BE20" s="700"/>
      <c r="BF20" s="700"/>
      <c r="BG20" s="700"/>
      <c r="BH20" s="700"/>
      <c r="BI20" s="700"/>
      <c r="BJ20" s="700"/>
      <c r="BK20" s="700"/>
      <c r="BL20" s="700"/>
      <c r="BM20" s="700"/>
      <c r="BN20" s="700"/>
      <c r="BO20" s="701"/>
      <c r="BQ20" s="481" t="s">
        <v>34</v>
      </c>
      <c r="BR20" s="481"/>
    </row>
    <row r="21" spans="1:70" ht="18" customHeight="1">
      <c r="A21" s="702" t="s">
        <v>1081</v>
      </c>
      <c r="B21" s="703"/>
      <c r="C21" s="703"/>
      <c r="D21" s="703"/>
      <c r="E21" s="703"/>
      <c r="F21" s="703"/>
      <c r="G21" s="703"/>
      <c r="H21" s="703"/>
      <c r="I21" s="703"/>
      <c r="J21" s="703"/>
      <c r="K21" s="703"/>
      <c r="L21" s="703"/>
      <c r="M21" s="703"/>
      <c r="N21" s="703"/>
      <c r="O21" s="703"/>
      <c r="P21" s="703"/>
      <c r="Q21" s="703"/>
      <c r="R21" s="703"/>
      <c r="S21" s="703"/>
      <c r="T21" s="703"/>
      <c r="U21" s="703"/>
      <c r="V21" s="703"/>
      <c r="W21" s="703"/>
      <c r="X21" s="703"/>
      <c r="Y21" s="703"/>
      <c r="Z21" s="703"/>
      <c r="AA21" s="703"/>
      <c r="AB21" s="703"/>
      <c r="AC21" s="703"/>
      <c r="AD21" s="703"/>
      <c r="AE21" s="703"/>
      <c r="AF21" s="703"/>
      <c r="AG21" s="703"/>
      <c r="AH21" s="703"/>
      <c r="AI21" s="703"/>
      <c r="AJ21" s="703"/>
      <c r="AK21" s="703"/>
      <c r="AL21" s="703"/>
      <c r="AM21" s="703"/>
      <c r="AN21" s="703"/>
      <c r="AO21" s="703"/>
      <c r="AP21" s="703"/>
      <c r="AQ21" s="703"/>
      <c r="AR21" s="703"/>
      <c r="AS21" s="703"/>
      <c r="AT21" s="703"/>
      <c r="AU21" s="703"/>
      <c r="AV21" s="703"/>
      <c r="AW21" s="703"/>
      <c r="AX21" s="703"/>
      <c r="AY21" s="703"/>
      <c r="AZ21" s="703"/>
      <c r="BA21" s="703"/>
      <c r="BB21" s="703"/>
      <c r="BC21" s="703"/>
      <c r="BD21" s="703"/>
      <c r="BE21" s="703"/>
      <c r="BF21" s="703"/>
      <c r="BG21" s="703"/>
      <c r="BH21" s="703"/>
      <c r="BI21" s="703"/>
      <c r="BJ21" s="703"/>
      <c r="BK21" s="703"/>
      <c r="BL21" s="703"/>
      <c r="BM21" s="703"/>
      <c r="BN21" s="703"/>
      <c r="BO21" s="704"/>
      <c r="BQ21" s="481"/>
      <c r="BR21" s="481"/>
    </row>
    <row r="22" spans="1:70" ht="18" customHeight="1">
      <c r="A22" s="688" t="s">
        <v>1082</v>
      </c>
      <c r="B22" s="688"/>
      <c r="C22" s="688"/>
      <c r="D22" s="688"/>
      <c r="E22" s="688"/>
      <c r="F22" s="688"/>
      <c r="G22" s="688"/>
      <c r="H22" s="688"/>
      <c r="I22" s="688"/>
      <c r="J22" s="688"/>
      <c r="K22" s="688"/>
      <c r="L22" s="688"/>
      <c r="M22" s="688"/>
      <c r="N22" s="688"/>
      <c r="O22" s="688"/>
      <c r="P22" s="688"/>
      <c r="Q22" s="688"/>
      <c r="R22" s="688"/>
      <c r="S22" s="688"/>
      <c r="T22" s="688"/>
      <c r="U22" s="688"/>
      <c r="V22" s="688"/>
      <c r="W22" s="688"/>
      <c r="X22" s="688"/>
      <c r="Y22" s="688"/>
      <c r="Z22" s="688"/>
      <c r="AA22" s="688"/>
      <c r="AB22" s="688"/>
      <c r="AC22" s="688"/>
      <c r="AD22" s="688"/>
      <c r="AE22" s="688"/>
      <c r="AF22" s="688"/>
      <c r="AG22" s="688"/>
      <c r="AH22" s="688"/>
      <c r="AI22" s="688"/>
      <c r="AJ22" s="688"/>
      <c r="AK22" s="688"/>
      <c r="AL22" s="688"/>
      <c r="AM22" s="688"/>
      <c r="AN22" s="688"/>
      <c r="AO22" s="688"/>
      <c r="AP22" s="688"/>
      <c r="AQ22" s="688"/>
      <c r="AR22" s="688"/>
      <c r="AS22" s="688"/>
      <c r="AT22" s="688"/>
      <c r="AU22" s="688"/>
      <c r="AV22" s="688"/>
      <c r="AW22" s="688"/>
      <c r="AX22" s="689"/>
      <c r="AY22" s="689"/>
      <c r="AZ22" s="689"/>
      <c r="BA22" s="689"/>
      <c r="BB22" s="689"/>
      <c r="BC22" s="689"/>
      <c r="BD22" s="689"/>
      <c r="BE22" s="689"/>
      <c r="BF22" s="689"/>
      <c r="BG22" s="689"/>
      <c r="BH22" s="689"/>
      <c r="BI22" s="689"/>
      <c r="BJ22" s="689"/>
      <c r="BK22" s="689"/>
      <c r="BL22" s="689"/>
      <c r="BM22" s="689"/>
      <c r="BN22" s="689"/>
      <c r="BO22" s="689"/>
      <c r="BQ22" s="481"/>
      <c r="BR22" s="481"/>
    </row>
    <row r="23" spans="1:70" ht="18" customHeight="1">
      <c r="A23" s="688" t="s">
        <v>1083</v>
      </c>
      <c r="B23" s="688"/>
      <c r="C23" s="688"/>
      <c r="D23" s="688"/>
      <c r="E23" s="688"/>
      <c r="F23" s="688"/>
      <c r="G23" s="688"/>
      <c r="H23" s="688"/>
      <c r="I23" s="688"/>
      <c r="J23" s="688"/>
      <c r="K23" s="688"/>
      <c r="L23" s="688"/>
      <c r="M23" s="688"/>
      <c r="N23" s="688"/>
      <c r="O23" s="688"/>
      <c r="P23" s="688"/>
      <c r="Q23" s="688"/>
      <c r="R23" s="688"/>
      <c r="S23" s="688"/>
      <c r="T23" s="688"/>
      <c r="U23" s="688"/>
      <c r="V23" s="688"/>
      <c r="W23" s="688"/>
      <c r="X23" s="688"/>
      <c r="Y23" s="688"/>
      <c r="Z23" s="688"/>
      <c r="AA23" s="688"/>
      <c r="AB23" s="688"/>
      <c r="AC23" s="688"/>
      <c r="AD23" s="688"/>
      <c r="AE23" s="688"/>
      <c r="AF23" s="688"/>
      <c r="AG23" s="688"/>
      <c r="AH23" s="688"/>
      <c r="AI23" s="688"/>
      <c r="AJ23" s="688"/>
      <c r="AK23" s="688"/>
      <c r="AL23" s="688"/>
      <c r="AM23" s="688"/>
      <c r="AN23" s="688"/>
      <c r="AO23" s="688"/>
      <c r="AP23" s="688"/>
      <c r="AQ23" s="688"/>
      <c r="AR23" s="688"/>
      <c r="AS23" s="688"/>
      <c r="AT23" s="688"/>
      <c r="AU23" s="688"/>
      <c r="AV23" s="688"/>
      <c r="AW23" s="688"/>
      <c r="AX23" s="689"/>
      <c r="AY23" s="689"/>
      <c r="AZ23" s="689"/>
      <c r="BA23" s="689"/>
      <c r="BB23" s="689"/>
      <c r="BC23" s="689"/>
      <c r="BD23" s="689"/>
      <c r="BE23" s="689"/>
      <c r="BF23" s="689"/>
      <c r="BG23" s="689"/>
      <c r="BH23" s="689"/>
      <c r="BI23" s="689"/>
      <c r="BJ23" s="689"/>
      <c r="BK23" s="689"/>
      <c r="BL23" s="689"/>
      <c r="BM23" s="689"/>
      <c r="BN23" s="689"/>
      <c r="BO23" s="689"/>
      <c r="BQ23" s="481"/>
      <c r="BR23" s="481"/>
    </row>
    <row r="24" spans="1:70" ht="18" customHeight="1">
      <c r="A24" s="688" t="s">
        <v>1084</v>
      </c>
      <c r="B24" s="688"/>
      <c r="C24" s="688"/>
      <c r="D24" s="688"/>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8"/>
      <c r="AP24" s="688"/>
      <c r="AQ24" s="688"/>
      <c r="AR24" s="688"/>
      <c r="AS24" s="688"/>
      <c r="AT24" s="688"/>
      <c r="AU24" s="688"/>
      <c r="AV24" s="688"/>
      <c r="AW24" s="688"/>
      <c r="AX24" s="689">
        <f>AX22-AX23</f>
        <v>0</v>
      </c>
      <c r="AY24" s="689"/>
      <c r="AZ24" s="689"/>
      <c r="BA24" s="689"/>
      <c r="BB24" s="689"/>
      <c r="BC24" s="689"/>
      <c r="BD24" s="689"/>
      <c r="BE24" s="689"/>
      <c r="BF24" s="689"/>
      <c r="BG24" s="689"/>
      <c r="BH24" s="689"/>
      <c r="BI24" s="689"/>
      <c r="BJ24" s="689"/>
      <c r="BK24" s="689"/>
      <c r="BL24" s="689"/>
      <c r="BM24" s="689"/>
      <c r="BN24" s="689"/>
      <c r="BO24" s="689"/>
      <c r="BQ24" s="481"/>
      <c r="BR24" s="481"/>
    </row>
    <row r="25" spans="1:70" ht="18" customHeight="1">
      <c r="A25" s="690" t="s">
        <v>1085</v>
      </c>
      <c r="B25" s="691"/>
      <c r="C25" s="691"/>
      <c r="D25" s="691"/>
      <c r="E25" s="691"/>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1"/>
      <c r="AP25" s="691"/>
      <c r="AQ25" s="691"/>
      <c r="AR25" s="691"/>
      <c r="AS25" s="691"/>
      <c r="AT25" s="691"/>
      <c r="AU25" s="691"/>
      <c r="AV25" s="691"/>
      <c r="AW25" s="691"/>
      <c r="AX25" s="691"/>
      <c r="AY25" s="691"/>
      <c r="AZ25" s="691"/>
      <c r="BA25" s="691"/>
      <c r="BB25" s="691"/>
      <c r="BC25" s="691"/>
      <c r="BD25" s="691"/>
      <c r="BE25" s="691"/>
      <c r="BF25" s="691"/>
      <c r="BG25" s="691"/>
      <c r="BH25" s="691"/>
      <c r="BI25" s="691"/>
      <c r="BJ25" s="691"/>
      <c r="BK25" s="691"/>
      <c r="BL25" s="691"/>
      <c r="BM25" s="691"/>
      <c r="BN25" s="691"/>
      <c r="BO25" s="692"/>
    </row>
    <row r="26" spans="1:70" ht="18" customHeight="1">
      <c r="A26" s="693" t="s">
        <v>1086</v>
      </c>
      <c r="B26" s="694"/>
      <c r="C26" s="694"/>
      <c r="D26" s="694"/>
      <c r="E26" s="694"/>
      <c r="F26" s="694"/>
      <c r="G26" s="694"/>
      <c r="H26" s="694"/>
      <c r="I26" s="694"/>
      <c r="J26" s="694"/>
      <c r="K26" s="694"/>
      <c r="L26" s="694"/>
      <c r="M26" s="694"/>
      <c r="N26" s="694"/>
      <c r="O26" s="694"/>
      <c r="P26" s="694"/>
      <c r="Q26" s="694"/>
      <c r="R26" s="694"/>
      <c r="S26" s="694"/>
      <c r="T26" s="694"/>
      <c r="U26" s="694"/>
      <c r="V26" s="694"/>
      <c r="W26" s="694"/>
      <c r="X26" s="694"/>
      <c r="Y26" s="694"/>
      <c r="Z26" s="694"/>
      <c r="AA26" s="694"/>
      <c r="AB26" s="694"/>
      <c r="AC26" s="694"/>
      <c r="AD26" s="694"/>
      <c r="AE26" s="694"/>
      <c r="AF26" s="694"/>
      <c r="AG26" s="694"/>
      <c r="AH26" s="694"/>
      <c r="AI26" s="694"/>
      <c r="AJ26" s="694"/>
      <c r="AK26" s="694"/>
      <c r="AL26" s="694"/>
      <c r="AM26" s="694"/>
      <c r="AN26" s="694"/>
      <c r="AO26" s="694"/>
      <c r="AP26" s="694"/>
      <c r="AQ26" s="694"/>
      <c r="AR26" s="694"/>
      <c r="AS26" s="694"/>
      <c r="AT26" s="694"/>
      <c r="AU26" s="694"/>
      <c r="AV26" s="694"/>
      <c r="AW26" s="694"/>
      <c r="AX26" s="694"/>
      <c r="AY26" s="694"/>
      <c r="AZ26" s="694"/>
      <c r="BA26" s="694"/>
      <c r="BB26" s="694"/>
      <c r="BC26" s="694"/>
      <c r="BD26" s="694"/>
      <c r="BE26" s="694"/>
      <c r="BF26" s="694"/>
      <c r="BG26" s="694"/>
      <c r="BH26" s="694"/>
      <c r="BI26" s="694"/>
      <c r="BJ26" s="694"/>
      <c r="BK26" s="694"/>
      <c r="BL26" s="694"/>
      <c r="BM26" s="694"/>
      <c r="BN26" s="694"/>
      <c r="BO26" s="695"/>
    </row>
    <row r="27" spans="1:70" ht="18" customHeight="1">
      <c r="A27" s="688" t="s">
        <v>1087</v>
      </c>
      <c r="B27" s="688"/>
      <c r="C27" s="688"/>
      <c r="D27" s="688"/>
      <c r="E27" s="688"/>
      <c r="F27" s="688"/>
      <c r="G27" s="688"/>
      <c r="H27" s="688"/>
      <c r="I27" s="688"/>
      <c r="J27" s="688"/>
      <c r="K27" s="688"/>
      <c r="L27" s="688"/>
      <c r="M27" s="688"/>
      <c r="N27" s="688"/>
      <c r="O27" s="688"/>
      <c r="P27" s="688"/>
      <c r="Q27" s="688"/>
      <c r="R27" s="688"/>
      <c r="S27" s="688"/>
      <c r="T27" s="688"/>
      <c r="U27" s="688"/>
      <c r="V27" s="688"/>
      <c r="W27" s="688"/>
      <c r="X27" s="688"/>
      <c r="Y27" s="688"/>
      <c r="Z27" s="688"/>
      <c r="AA27" s="688"/>
      <c r="AB27" s="688"/>
      <c r="AC27" s="688"/>
      <c r="AD27" s="688"/>
      <c r="AE27" s="688"/>
      <c r="AF27" s="688"/>
      <c r="AG27" s="688"/>
      <c r="AH27" s="688"/>
      <c r="AI27" s="688"/>
      <c r="AJ27" s="688"/>
      <c r="AK27" s="688"/>
      <c r="AL27" s="688"/>
      <c r="AM27" s="688"/>
      <c r="AN27" s="688"/>
      <c r="AO27" s="688"/>
      <c r="AP27" s="688"/>
      <c r="AQ27" s="688"/>
      <c r="AR27" s="688"/>
      <c r="AS27" s="688"/>
      <c r="AT27" s="688"/>
      <c r="AU27" s="688"/>
      <c r="AV27" s="688"/>
      <c r="AW27" s="688"/>
      <c r="AX27" s="689" t="e">
        <f>'Instructions-DataEntry'!E18</f>
        <v>#VALUE!</v>
      </c>
      <c r="AY27" s="689"/>
      <c r="AZ27" s="689"/>
      <c r="BA27" s="689"/>
      <c r="BB27" s="689"/>
      <c r="BC27" s="689"/>
      <c r="BD27" s="689"/>
      <c r="BE27" s="689"/>
      <c r="BF27" s="689"/>
      <c r="BG27" s="689"/>
      <c r="BH27" s="689"/>
      <c r="BI27" s="689"/>
      <c r="BJ27" s="689"/>
      <c r="BK27" s="689"/>
      <c r="BL27" s="689"/>
      <c r="BM27" s="689"/>
      <c r="BN27" s="689"/>
      <c r="BO27" s="689"/>
    </row>
    <row r="28" spans="1:70" ht="18" customHeight="1">
      <c r="A28" s="688" t="s">
        <v>1088</v>
      </c>
      <c r="B28" s="688"/>
      <c r="C28" s="688"/>
      <c r="D28" s="688"/>
      <c r="E28" s="688"/>
      <c r="F28" s="688"/>
      <c r="G28" s="688"/>
      <c r="H28" s="688"/>
      <c r="I28" s="688"/>
      <c r="J28" s="688"/>
      <c r="K28" s="688"/>
      <c r="L28" s="688"/>
      <c r="M28" s="688"/>
      <c r="N28" s="688"/>
      <c r="O28" s="688"/>
      <c r="P28" s="688"/>
      <c r="Q28" s="688"/>
      <c r="R28" s="688"/>
      <c r="S28" s="688"/>
      <c r="T28" s="688"/>
      <c r="U28" s="688"/>
      <c r="V28" s="688"/>
      <c r="W28" s="688"/>
      <c r="X28" s="688"/>
      <c r="Y28" s="688"/>
      <c r="Z28" s="688"/>
      <c r="AA28" s="688"/>
      <c r="AB28" s="688"/>
      <c r="AC28" s="688"/>
      <c r="AD28" s="688"/>
      <c r="AE28" s="688"/>
      <c r="AF28" s="688"/>
      <c r="AG28" s="688"/>
      <c r="AH28" s="688"/>
      <c r="AI28" s="688"/>
      <c r="AJ28" s="688"/>
      <c r="AK28" s="688"/>
      <c r="AL28" s="688"/>
      <c r="AM28" s="688"/>
      <c r="AN28" s="688"/>
      <c r="AO28" s="688"/>
      <c r="AP28" s="688"/>
      <c r="AQ28" s="688"/>
      <c r="AR28" s="688"/>
      <c r="AS28" s="688"/>
      <c r="AT28" s="688"/>
      <c r="AU28" s="688"/>
      <c r="AV28" s="688"/>
      <c r="AW28" s="688"/>
      <c r="AX28" s="689" t="e">
        <f>ErrorChkFinal!J26</f>
        <v>#N/A</v>
      </c>
      <c r="AY28" s="689"/>
      <c r="AZ28" s="689"/>
      <c r="BA28" s="689"/>
      <c r="BB28" s="689"/>
      <c r="BC28" s="689"/>
      <c r="BD28" s="689"/>
      <c r="BE28" s="689"/>
      <c r="BF28" s="689"/>
      <c r="BG28" s="689"/>
      <c r="BH28" s="689"/>
      <c r="BI28" s="689"/>
      <c r="BJ28" s="689"/>
      <c r="BK28" s="689"/>
      <c r="BL28" s="689"/>
      <c r="BM28" s="689"/>
      <c r="BN28" s="689"/>
      <c r="BO28" s="689"/>
    </row>
    <row r="29" spans="1:70" ht="18" customHeight="1">
      <c r="A29" s="688" t="s">
        <v>1089</v>
      </c>
      <c r="B29" s="688"/>
      <c r="C29" s="688"/>
      <c r="D29" s="688"/>
      <c r="E29" s="688"/>
      <c r="F29" s="688"/>
      <c r="G29" s="688"/>
      <c r="H29" s="688"/>
      <c r="I29" s="688"/>
      <c r="J29" s="688"/>
      <c r="K29" s="688"/>
      <c r="L29" s="688"/>
      <c r="M29" s="688"/>
      <c r="N29" s="688"/>
      <c r="O29" s="688"/>
      <c r="P29" s="688"/>
      <c r="Q29" s="688"/>
      <c r="R29" s="688"/>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9"/>
      <c r="AY29" s="689"/>
      <c r="AZ29" s="689"/>
      <c r="BA29" s="689"/>
      <c r="BB29" s="689"/>
      <c r="BC29" s="689"/>
      <c r="BD29" s="689"/>
      <c r="BE29" s="689"/>
      <c r="BF29" s="689"/>
      <c r="BG29" s="689"/>
      <c r="BH29" s="689"/>
      <c r="BI29" s="689"/>
      <c r="BJ29" s="689"/>
      <c r="BK29" s="689"/>
      <c r="BL29" s="689"/>
      <c r="BM29" s="689"/>
      <c r="BN29" s="689"/>
      <c r="BO29" s="689"/>
    </row>
    <row r="30" spans="1:70" ht="18" customHeight="1">
      <c r="A30" s="688" t="s">
        <v>1090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9" t="e">
        <f>AX28+AX29</f>
        <v>#N/A</v>
      </c>
      <c r="AY30" s="689"/>
      <c r="AZ30" s="689"/>
      <c r="BA30" s="689"/>
      <c r="BB30" s="689"/>
      <c r="BC30" s="689"/>
      <c r="BD30" s="689"/>
      <c r="BE30" s="689"/>
      <c r="BF30" s="689"/>
      <c r="BG30" s="689"/>
      <c r="BH30" s="689"/>
      <c r="BI30" s="689"/>
      <c r="BJ30" s="689"/>
      <c r="BK30" s="689"/>
      <c r="BL30" s="689"/>
      <c r="BM30" s="689"/>
      <c r="BN30" s="689"/>
      <c r="BO30" s="689"/>
    </row>
    <row r="31" spans="1:70" ht="18" customHeight="1">
      <c r="A31" s="688" t="s">
        <v>1091</v>
      </c>
      <c r="B31" s="688"/>
      <c r="C31" s="688"/>
      <c r="D31" s="688"/>
      <c r="E31" s="688"/>
      <c r="F31" s="688"/>
      <c r="G31" s="688"/>
      <c r="H31" s="688"/>
      <c r="I31" s="688"/>
      <c r="J31" s="688"/>
      <c r="K31" s="688"/>
      <c r="L31" s="688"/>
      <c r="M31" s="688"/>
      <c r="N31" s="688"/>
      <c r="O31" s="688"/>
      <c r="P31" s="688"/>
      <c r="Q31" s="688"/>
      <c r="R31" s="688"/>
      <c r="S31" s="688"/>
      <c r="T31" s="688"/>
      <c r="U31" s="688"/>
      <c r="V31" s="688"/>
      <c r="W31" s="688"/>
      <c r="X31" s="688"/>
      <c r="Y31" s="688"/>
      <c r="Z31" s="688"/>
      <c r="AA31" s="688"/>
      <c r="AB31" s="688"/>
      <c r="AC31" s="688"/>
      <c r="AD31" s="688"/>
      <c r="AE31" s="688"/>
      <c r="AF31" s="688"/>
      <c r="AG31" s="688"/>
      <c r="AH31" s="688"/>
      <c r="AI31" s="688"/>
      <c r="AJ31" s="688"/>
      <c r="AK31" s="688"/>
      <c r="AL31" s="688"/>
      <c r="AM31" s="688"/>
      <c r="AN31" s="688"/>
      <c r="AO31" s="688"/>
      <c r="AP31" s="688"/>
      <c r="AQ31" s="688"/>
      <c r="AR31" s="688"/>
      <c r="AS31" s="688"/>
      <c r="AT31" s="688"/>
      <c r="AU31" s="688"/>
      <c r="AV31" s="688"/>
      <c r="AW31" s="688"/>
      <c r="AX31" s="689" t="e">
        <f>IF(AX27-AX30&lt;0,"ERROR - 10.g. cannot exceed 10.d.",AX27-AX30)</f>
        <v>#VALUE!</v>
      </c>
      <c r="AY31" s="689"/>
      <c r="AZ31" s="689"/>
      <c r="BA31" s="689"/>
      <c r="BB31" s="689"/>
      <c r="BC31" s="689"/>
      <c r="BD31" s="689"/>
      <c r="BE31" s="689"/>
      <c r="BF31" s="689"/>
      <c r="BG31" s="689"/>
      <c r="BH31" s="689"/>
      <c r="BI31" s="689"/>
      <c r="BJ31" s="689"/>
      <c r="BK31" s="689"/>
      <c r="BL31" s="689"/>
      <c r="BM31" s="689"/>
      <c r="BN31" s="689"/>
      <c r="BO31" s="689"/>
    </row>
    <row r="32" spans="1:70" ht="18" customHeight="1">
      <c r="A32" s="702" t="s">
        <v>1092</v>
      </c>
      <c r="B32" s="703"/>
      <c r="C32" s="703"/>
      <c r="D32" s="703"/>
      <c r="E32" s="703"/>
      <c r="F32" s="703"/>
      <c r="G32" s="703"/>
      <c r="H32" s="703"/>
      <c r="I32" s="703"/>
      <c r="J32" s="703"/>
      <c r="K32" s="703"/>
      <c r="L32" s="703"/>
      <c r="M32" s="703"/>
      <c r="N32" s="703"/>
      <c r="O32" s="703"/>
      <c r="P32" s="703"/>
      <c r="Q32" s="703"/>
      <c r="R32" s="703"/>
      <c r="S32" s="703"/>
      <c r="T32" s="703"/>
      <c r="U32" s="703"/>
      <c r="V32" s="703"/>
      <c r="W32" s="703"/>
      <c r="X32" s="703"/>
      <c r="Y32" s="703"/>
      <c r="Z32" s="703"/>
      <c r="AA32" s="703"/>
      <c r="AB32" s="703"/>
      <c r="AC32" s="703"/>
      <c r="AD32" s="703"/>
      <c r="AE32" s="703"/>
      <c r="AF32" s="703"/>
      <c r="AG32" s="703"/>
      <c r="AH32" s="703"/>
      <c r="AI32" s="703"/>
      <c r="AJ32" s="703"/>
      <c r="AK32" s="703"/>
      <c r="AL32" s="703"/>
      <c r="AM32" s="703"/>
      <c r="AN32" s="703"/>
      <c r="AO32" s="703"/>
      <c r="AP32" s="703"/>
      <c r="AQ32" s="703"/>
      <c r="AR32" s="703"/>
      <c r="AS32" s="703"/>
      <c r="AT32" s="703"/>
      <c r="AU32" s="703"/>
      <c r="AV32" s="703"/>
      <c r="AW32" s="703"/>
      <c r="AX32" s="703"/>
      <c r="AY32" s="703"/>
      <c r="AZ32" s="703"/>
      <c r="BA32" s="703"/>
      <c r="BB32" s="703"/>
      <c r="BC32" s="703"/>
      <c r="BD32" s="703"/>
      <c r="BE32" s="703"/>
      <c r="BF32" s="703"/>
      <c r="BG32" s="703"/>
      <c r="BH32" s="703"/>
      <c r="BI32" s="703"/>
      <c r="BJ32" s="703"/>
      <c r="BK32" s="703"/>
      <c r="BL32" s="703"/>
      <c r="BM32" s="703"/>
      <c r="BN32" s="703"/>
      <c r="BO32" s="704"/>
    </row>
    <row r="33" spans="1:67" ht="18" customHeight="1">
      <c r="A33" s="688" t="s">
        <v>1093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9" t="e">
        <f>AX27-'Instructions-DataEntry'!$C$103</f>
        <v>#VALUE!</v>
      </c>
      <c r="AY33" s="689"/>
      <c r="AZ33" s="689"/>
      <c r="BA33" s="689"/>
      <c r="BB33" s="689"/>
      <c r="BC33" s="689"/>
      <c r="BD33" s="689"/>
      <c r="BE33" s="689"/>
      <c r="BF33" s="689"/>
      <c r="BG33" s="689"/>
      <c r="BH33" s="689"/>
      <c r="BI33" s="689"/>
      <c r="BJ33" s="689"/>
      <c r="BK33" s="689"/>
      <c r="BL33" s="689"/>
      <c r="BM33" s="689"/>
      <c r="BN33" s="689"/>
      <c r="BO33" s="689"/>
    </row>
    <row r="34" spans="1:67" ht="18" customHeight="1">
      <c r="A34" s="688" t="s">
        <v>1094</v>
      </c>
      <c r="B34" s="688"/>
      <c r="C34" s="688"/>
      <c r="D34" s="688"/>
      <c r="E34" s="688"/>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688"/>
      <c r="AI34" s="688"/>
      <c r="AJ34" s="688"/>
      <c r="AK34" s="688"/>
      <c r="AL34" s="688"/>
      <c r="AM34" s="688"/>
      <c r="AN34" s="688"/>
      <c r="AO34" s="688"/>
      <c r="AP34" s="688"/>
      <c r="AQ34" s="688"/>
      <c r="AR34" s="688"/>
      <c r="AS34" s="688"/>
      <c r="AT34" s="688"/>
      <c r="AU34" s="688"/>
      <c r="AV34" s="688"/>
      <c r="AW34" s="688"/>
      <c r="AX34" s="689" t="e">
        <f>ErrorChkFinal!J24</f>
        <v>#N/A</v>
      </c>
      <c r="AY34" s="689"/>
      <c r="AZ34" s="689"/>
      <c r="BA34" s="689"/>
      <c r="BB34" s="689"/>
      <c r="BC34" s="689"/>
      <c r="BD34" s="689"/>
      <c r="BE34" s="689"/>
      <c r="BF34" s="689"/>
      <c r="BG34" s="689"/>
      <c r="BH34" s="689"/>
      <c r="BI34" s="689"/>
      <c r="BJ34" s="689"/>
      <c r="BK34" s="689"/>
      <c r="BL34" s="689"/>
      <c r="BM34" s="689"/>
      <c r="BN34" s="689"/>
      <c r="BO34" s="689"/>
    </row>
    <row r="35" spans="1:67" ht="18" customHeight="1">
      <c r="A35" s="688" t="s">
        <v>1095</v>
      </c>
      <c r="B35" s="688"/>
      <c r="C35" s="688"/>
      <c r="D35" s="688"/>
      <c r="E35" s="688"/>
      <c r="F35" s="688"/>
      <c r="G35" s="688"/>
      <c r="H35" s="688"/>
      <c r="I35" s="688"/>
      <c r="J35" s="688"/>
      <c r="K35" s="688"/>
      <c r="L35" s="688"/>
      <c r="M35" s="688"/>
      <c r="N35" s="688"/>
      <c r="O35" s="688"/>
      <c r="P35" s="688"/>
      <c r="Q35" s="688"/>
      <c r="R35" s="688"/>
      <c r="S35" s="688"/>
      <c r="T35" s="688"/>
      <c r="U35" s="688"/>
      <c r="V35" s="688"/>
      <c r="W35" s="688"/>
      <c r="X35" s="688"/>
      <c r="Y35" s="688"/>
      <c r="Z35" s="688"/>
      <c r="AA35" s="688"/>
      <c r="AB35" s="688"/>
      <c r="AC35" s="688"/>
      <c r="AD35" s="688"/>
      <c r="AE35" s="688"/>
      <c r="AF35" s="688"/>
      <c r="AG35" s="688"/>
      <c r="AH35" s="688"/>
      <c r="AI35" s="688"/>
      <c r="AJ35" s="688"/>
      <c r="AK35" s="688"/>
      <c r="AL35" s="688"/>
      <c r="AM35" s="688"/>
      <c r="AN35" s="688"/>
      <c r="AO35" s="688"/>
      <c r="AP35" s="688"/>
      <c r="AQ35" s="688"/>
      <c r="AR35" s="688"/>
      <c r="AS35" s="688"/>
      <c r="AT35" s="688"/>
      <c r="AU35" s="688"/>
      <c r="AV35" s="688"/>
      <c r="AW35" s="688"/>
      <c r="AX35" s="689" t="e">
        <f>IF(AX33-AX34&lt;0,0,AX33-AX34)</f>
        <v>#VALUE!</v>
      </c>
      <c r="AY35" s="689"/>
      <c r="AZ35" s="689"/>
      <c r="BA35" s="689"/>
      <c r="BB35" s="689"/>
      <c r="BC35" s="689"/>
      <c r="BD35" s="689"/>
      <c r="BE35" s="689"/>
      <c r="BF35" s="689"/>
      <c r="BG35" s="689"/>
      <c r="BH35" s="689"/>
      <c r="BI35" s="689"/>
      <c r="BJ35" s="689"/>
      <c r="BK35" s="689"/>
      <c r="BL35" s="689"/>
      <c r="BM35" s="689"/>
      <c r="BN35" s="689"/>
      <c r="BO35" s="689"/>
    </row>
    <row r="36" spans="1:67" ht="18" customHeight="1">
      <c r="A36" s="702" t="s">
        <v>1096</v>
      </c>
      <c r="B36" s="703"/>
      <c r="C36" s="703"/>
      <c r="D36" s="703"/>
      <c r="E36" s="703"/>
      <c r="F36" s="703"/>
      <c r="G36" s="703"/>
      <c r="H36" s="703"/>
      <c r="I36" s="703"/>
      <c r="J36" s="703"/>
      <c r="K36" s="703"/>
      <c r="L36" s="703"/>
      <c r="M36" s="703"/>
      <c r="N36" s="703"/>
      <c r="O36" s="703"/>
      <c r="P36" s="703"/>
      <c r="Q36" s="703"/>
      <c r="R36" s="703"/>
      <c r="S36" s="703"/>
      <c r="T36" s="703"/>
      <c r="U36" s="703"/>
      <c r="V36" s="703"/>
      <c r="W36" s="703"/>
      <c r="X36" s="703"/>
      <c r="Y36" s="703"/>
      <c r="Z36" s="703"/>
      <c r="AA36" s="703"/>
      <c r="AB36" s="703"/>
      <c r="AC36" s="703"/>
      <c r="AD36" s="703"/>
      <c r="AE36" s="703"/>
      <c r="AF36" s="703"/>
      <c r="AG36" s="703"/>
      <c r="AH36" s="703"/>
      <c r="AI36" s="703"/>
      <c r="AJ36" s="703"/>
      <c r="AK36" s="703"/>
      <c r="AL36" s="703"/>
      <c r="AM36" s="703"/>
      <c r="AN36" s="703"/>
      <c r="AO36" s="703"/>
      <c r="AP36" s="703"/>
      <c r="AQ36" s="703"/>
      <c r="AR36" s="703"/>
      <c r="AS36" s="703"/>
      <c r="AT36" s="703"/>
      <c r="AU36" s="703"/>
      <c r="AV36" s="703"/>
      <c r="AW36" s="703"/>
      <c r="AX36" s="703"/>
      <c r="AY36" s="703"/>
      <c r="AZ36" s="703"/>
      <c r="BA36" s="703"/>
      <c r="BB36" s="703"/>
      <c r="BC36" s="703"/>
      <c r="BD36" s="703"/>
      <c r="BE36" s="703"/>
      <c r="BF36" s="703"/>
      <c r="BG36" s="703"/>
      <c r="BH36" s="703"/>
      <c r="BI36" s="703"/>
      <c r="BJ36" s="703"/>
      <c r="BK36" s="703"/>
      <c r="BL36" s="703"/>
      <c r="BM36" s="703"/>
      <c r="BN36" s="703"/>
      <c r="BO36" s="704"/>
    </row>
    <row r="37" spans="1:67" ht="18" customHeight="1">
      <c r="A37" s="688" t="s">
        <v>1097</v>
      </c>
      <c r="B37" s="688"/>
      <c r="C37" s="688"/>
      <c r="D37" s="688"/>
      <c r="E37" s="688"/>
      <c r="F37" s="688"/>
      <c r="G37" s="688"/>
      <c r="H37" s="688"/>
      <c r="I37" s="688"/>
      <c r="J37" s="688"/>
      <c r="K37" s="688"/>
      <c r="L37" s="688"/>
      <c r="M37" s="688"/>
      <c r="N37" s="688"/>
      <c r="O37" s="688"/>
      <c r="P37" s="688"/>
      <c r="Q37" s="688"/>
      <c r="R37" s="688"/>
      <c r="S37" s="688"/>
      <c r="T37" s="688"/>
      <c r="U37" s="688"/>
      <c r="V37" s="688"/>
      <c r="W37" s="688"/>
      <c r="X37" s="688"/>
      <c r="Y37" s="688"/>
      <c r="Z37" s="688"/>
      <c r="AA37" s="688"/>
      <c r="AB37" s="688"/>
      <c r="AC37" s="688"/>
      <c r="AD37" s="688"/>
      <c r="AE37" s="688"/>
      <c r="AF37" s="688"/>
      <c r="AG37" s="688"/>
      <c r="AH37" s="688"/>
      <c r="AI37" s="688"/>
      <c r="AJ37" s="688"/>
      <c r="AK37" s="688"/>
      <c r="AL37" s="688"/>
      <c r="AM37" s="688"/>
      <c r="AN37" s="688"/>
      <c r="AO37" s="688"/>
      <c r="AP37" s="688"/>
      <c r="AQ37" s="688"/>
      <c r="AR37" s="688"/>
      <c r="AS37" s="688"/>
      <c r="AT37" s="688"/>
      <c r="AU37" s="688"/>
      <c r="AV37" s="688"/>
      <c r="AW37" s="688"/>
      <c r="AX37" s="705"/>
      <c r="AY37" s="705"/>
      <c r="AZ37" s="705"/>
      <c r="BA37" s="705"/>
      <c r="BB37" s="705"/>
      <c r="BC37" s="705"/>
      <c r="BD37" s="705"/>
      <c r="BE37" s="705"/>
      <c r="BF37" s="705"/>
      <c r="BG37" s="705"/>
      <c r="BH37" s="705"/>
      <c r="BI37" s="705"/>
      <c r="BJ37" s="705"/>
      <c r="BK37" s="705"/>
      <c r="BL37" s="705"/>
      <c r="BM37" s="705"/>
      <c r="BN37" s="705"/>
      <c r="BO37" s="705"/>
    </row>
    <row r="38" spans="1:67" ht="18" customHeight="1">
      <c r="A38" s="688" t="s">
        <v>1098</v>
      </c>
      <c r="B38" s="688"/>
      <c r="C38" s="688"/>
      <c r="D38" s="688"/>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688"/>
      <c r="AE38" s="688"/>
      <c r="AF38" s="688"/>
      <c r="AG38" s="688"/>
      <c r="AH38" s="688"/>
      <c r="AI38" s="688"/>
      <c r="AJ38" s="688"/>
      <c r="AK38" s="688"/>
      <c r="AL38" s="688"/>
      <c r="AM38" s="688"/>
      <c r="AN38" s="688"/>
      <c r="AO38" s="688"/>
      <c r="AP38" s="688"/>
      <c r="AQ38" s="688"/>
      <c r="AR38" s="688"/>
      <c r="AS38" s="688"/>
      <c r="AT38" s="688"/>
      <c r="AU38" s="688"/>
      <c r="AV38" s="688"/>
      <c r="AW38" s="688"/>
      <c r="AX38" s="705"/>
      <c r="AY38" s="705"/>
      <c r="AZ38" s="705"/>
      <c r="BA38" s="705"/>
      <c r="BB38" s="705"/>
      <c r="BC38" s="705"/>
      <c r="BD38" s="705"/>
      <c r="BE38" s="705"/>
      <c r="BF38" s="705"/>
      <c r="BG38" s="705"/>
      <c r="BH38" s="705"/>
      <c r="BI38" s="705"/>
      <c r="BJ38" s="705"/>
      <c r="BK38" s="705"/>
      <c r="BL38" s="705"/>
      <c r="BM38" s="705"/>
      <c r="BN38" s="705"/>
      <c r="BO38" s="705"/>
    </row>
    <row r="39" spans="1:67" ht="18" customHeight="1">
      <c r="A39" s="688" t="s">
        <v>1099</v>
      </c>
      <c r="B39" s="688"/>
      <c r="C39" s="688"/>
      <c r="D39" s="688"/>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688"/>
      <c r="AE39" s="688"/>
      <c r="AF39" s="688"/>
      <c r="AG39" s="688"/>
      <c r="AH39" s="688"/>
      <c r="AI39" s="688"/>
      <c r="AJ39" s="688"/>
      <c r="AK39" s="688"/>
      <c r="AL39" s="688"/>
      <c r="AM39" s="688"/>
      <c r="AN39" s="688"/>
      <c r="AO39" s="688"/>
      <c r="AP39" s="688"/>
      <c r="AQ39" s="688"/>
      <c r="AR39" s="688"/>
      <c r="AS39" s="688"/>
      <c r="AT39" s="688"/>
      <c r="AU39" s="688"/>
      <c r="AV39" s="688"/>
      <c r="AW39" s="688"/>
      <c r="AX39" s="705"/>
      <c r="AY39" s="705"/>
      <c r="AZ39" s="705"/>
      <c r="BA39" s="705"/>
      <c r="BB39" s="705"/>
      <c r="BC39" s="705"/>
      <c r="BD39" s="705"/>
      <c r="BE39" s="705"/>
      <c r="BF39" s="705"/>
      <c r="BG39" s="705"/>
      <c r="BH39" s="705"/>
      <c r="BI39" s="705"/>
      <c r="BJ39" s="705"/>
      <c r="BK39" s="705"/>
      <c r="BL39" s="705"/>
      <c r="BM39" s="705"/>
      <c r="BN39" s="705"/>
      <c r="BO39" s="705"/>
    </row>
    <row r="40" spans="1:67" ht="18" customHeight="1">
      <c r="A40" s="688" t="s">
        <v>1100</v>
      </c>
      <c r="B40" s="688"/>
      <c r="C40" s="688"/>
      <c r="D40" s="688"/>
      <c r="E40" s="688"/>
      <c r="F40" s="688"/>
      <c r="G40" s="688"/>
      <c r="H40" s="688"/>
      <c r="I40" s="688"/>
      <c r="J40" s="688"/>
      <c r="K40" s="688"/>
      <c r="L40" s="688"/>
      <c r="M40" s="688"/>
      <c r="N40" s="688"/>
      <c r="O40" s="688"/>
      <c r="P40" s="688"/>
      <c r="Q40" s="688"/>
      <c r="R40" s="688"/>
      <c r="S40" s="688"/>
      <c r="T40" s="688"/>
      <c r="U40" s="688"/>
      <c r="V40" s="688"/>
      <c r="W40" s="688"/>
      <c r="X40" s="688"/>
      <c r="Y40" s="688"/>
      <c r="Z40" s="688"/>
      <c r="AA40" s="688"/>
      <c r="AB40" s="688"/>
      <c r="AC40" s="688"/>
      <c r="AD40" s="688"/>
      <c r="AE40" s="688"/>
      <c r="AF40" s="688"/>
      <c r="AG40" s="688"/>
      <c r="AH40" s="688"/>
      <c r="AI40" s="688"/>
      <c r="AJ40" s="688"/>
      <c r="AK40" s="688"/>
      <c r="AL40" s="688"/>
      <c r="AM40" s="688"/>
      <c r="AN40" s="688"/>
      <c r="AO40" s="688"/>
      <c r="AP40" s="688"/>
      <c r="AQ40" s="688"/>
      <c r="AR40" s="688"/>
      <c r="AS40" s="688"/>
      <c r="AT40" s="688"/>
      <c r="AU40" s="688"/>
      <c r="AV40" s="688"/>
      <c r="AW40" s="688"/>
      <c r="AX40" s="705"/>
      <c r="AY40" s="705"/>
      <c r="AZ40" s="705"/>
      <c r="BA40" s="705"/>
      <c r="BB40" s="705"/>
      <c r="BC40" s="705"/>
      <c r="BD40" s="705"/>
      <c r="BE40" s="705"/>
      <c r="BF40" s="705"/>
      <c r="BG40" s="705"/>
      <c r="BH40" s="705"/>
      <c r="BI40" s="705"/>
      <c r="BJ40" s="705"/>
      <c r="BK40" s="705"/>
      <c r="BL40" s="705"/>
      <c r="BM40" s="705"/>
      <c r="BN40" s="705"/>
      <c r="BO40" s="705"/>
    </row>
    <row r="41" spans="1:67" ht="17.25" customHeight="1">
      <c r="A41" s="713"/>
      <c r="B41" s="714"/>
      <c r="C41" s="714"/>
      <c r="D41" s="714"/>
      <c r="E41" s="714"/>
      <c r="F41" s="715"/>
      <c r="G41" s="706" t="s">
        <v>1101</v>
      </c>
      <c r="H41" s="706"/>
      <c r="I41" s="706"/>
      <c r="J41" s="706"/>
      <c r="K41" s="706"/>
      <c r="L41" s="706"/>
      <c r="M41" s="706" t="s">
        <v>1102</v>
      </c>
      <c r="N41" s="706"/>
      <c r="O41" s="706"/>
      <c r="P41" s="706"/>
      <c r="Q41" s="706"/>
      <c r="R41" s="706"/>
      <c r="S41" s="706"/>
      <c r="T41" s="706" t="s">
        <v>1103</v>
      </c>
      <c r="U41" s="706"/>
      <c r="V41" s="706"/>
      <c r="W41" s="706"/>
      <c r="X41" s="706"/>
      <c r="Y41" s="706"/>
      <c r="Z41" s="706"/>
      <c r="AA41" s="706"/>
      <c r="AB41" s="706" t="s">
        <v>1104</v>
      </c>
      <c r="AC41" s="706"/>
      <c r="AD41" s="706"/>
      <c r="AE41" s="706"/>
      <c r="AF41" s="706"/>
      <c r="AG41" s="706"/>
      <c r="AH41" s="706"/>
      <c r="AI41" s="706"/>
      <c r="AJ41" s="706" t="s">
        <v>1105</v>
      </c>
      <c r="AK41" s="706"/>
      <c r="AL41" s="706"/>
      <c r="AM41" s="706"/>
      <c r="AN41" s="706"/>
      <c r="AO41" s="706"/>
      <c r="AP41" s="706"/>
      <c r="AQ41" s="706"/>
      <c r="AR41" s="706"/>
      <c r="AS41" s="706"/>
      <c r="AT41" s="706" t="s">
        <v>1106</v>
      </c>
      <c r="AU41" s="706"/>
      <c r="AV41" s="706"/>
      <c r="AW41" s="706"/>
      <c r="AX41" s="706"/>
      <c r="AY41" s="706"/>
      <c r="AZ41" s="706"/>
      <c r="BA41" s="706"/>
      <c r="BB41" s="706"/>
      <c r="BC41" s="706"/>
      <c r="BD41" s="706"/>
      <c r="BE41" s="706" t="s">
        <v>1107</v>
      </c>
      <c r="BF41" s="706"/>
      <c r="BG41" s="706"/>
      <c r="BH41" s="706"/>
      <c r="BI41" s="706"/>
      <c r="BJ41" s="706"/>
      <c r="BK41" s="706"/>
      <c r="BL41" s="706"/>
      <c r="BM41" s="706"/>
      <c r="BN41" s="706"/>
      <c r="BO41" s="706"/>
    </row>
    <row r="42" spans="1:67" ht="17.25" customHeight="1">
      <c r="A42" s="707" t="s">
        <v>1108</v>
      </c>
      <c r="B42" s="708"/>
      <c r="C42" s="708"/>
      <c r="D42" s="708"/>
      <c r="E42" s="708"/>
      <c r="F42" s="709"/>
      <c r="G42" s="706"/>
      <c r="H42" s="706"/>
      <c r="I42" s="706"/>
      <c r="J42" s="706"/>
      <c r="K42" s="706"/>
      <c r="L42" s="706"/>
      <c r="M42" s="710"/>
      <c r="N42" s="710"/>
      <c r="O42" s="710"/>
      <c r="P42" s="710"/>
      <c r="Q42" s="710"/>
      <c r="R42" s="710"/>
      <c r="S42" s="710"/>
      <c r="T42" s="711"/>
      <c r="U42" s="711"/>
      <c r="V42" s="711"/>
      <c r="W42" s="711"/>
      <c r="X42" s="711"/>
      <c r="Y42" s="711"/>
      <c r="Z42" s="711"/>
      <c r="AA42" s="711"/>
      <c r="AB42" s="711"/>
      <c r="AC42" s="711"/>
      <c r="AD42" s="711"/>
      <c r="AE42" s="711"/>
      <c r="AF42" s="711"/>
      <c r="AG42" s="711"/>
      <c r="AH42" s="711"/>
      <c r="AI42" s="711"/>
      <c r="AJ42" s="712"/>
      <c r="AK42" s="712"/>
      <c r="AL42" s="712"/>
      <c r="AM42" s="712"/>
      <c r="AN42" s="712"/>
      <c r="AO42" s="712"/>
      <c r="AP42" s="712"/>
      <c r="AQ42" s="712"/>
      <c r="AR42" s="712"/>
      <c r="AS42" s="712"/>
      <c r="AT42" s="712"/>
      <c r="AU42" s="712"/>
      <c r="AV42" s="712"/>
      <c r="AW42" s="712"/>
      <c r="AX42" s="712"/>
      <c r="AY42" s="712"/>
      <c r="AZ42" s="712"/>
      <c r="BA42" s="712"/>
      <c r="BB42" s="712"/>
      <c r="BC42" s="712"/>
      <c r="BD42" s="712"/>
      <c r="BE42" s="712"/>
      <c r="BF42" s="712"/>
      <c r="BG42" s="712"/>
      <c r="BH42" s="712"/>
      <c r="BI42" s="712"/>
      <c r="BJ42" s="712"/>
      <c r="BK42" s="712"/>
      <c r="BL42" s="712"/>
      <c r="BM42" s="712"/>
      <c r="BN42" s="712"/>
      <c r="BO42" s="712"/>
    </row>
    <row r="43" spans="1:67" ht="17.25" customHeight="1" thickBot="1">
      <c r="A43" s="723" t="s">
        <v>1109</v>
      </c>
      <c r="B43" s="724"/>
      <c r="C43" s="724"/>
      <c r="D43" s="724"/>
      <c r="E43" s="724"/>
      <c r="F43" s="725"/>
      <c r="G43" s="726"/>
      <c r="H43" s="726"/>
      <c r="I43" s="726"/>
      <c r="J43" s="726"/>
      <c r="K43" s="726"/>
      <c r="L43" s="726"/>
      <c r="M43" s="727"/>
      <c r="N43" s="727"/>
      <c r="O43" s="727"/>
      <c r="P43" s="727"/>
      <c r="Q43" s="727"/>
      <c r="R43" s="727"/>
      <c r="S43" s="727"/>
      <c r="T43" s="728"/>
      <c r="U43" s="728"/>
      <c r="V43" s="728"/>
      <c r="W43" s="728"/>
      <c r="X43" s="728"/>
      <c r="Y43" s="728"/>
      <c r="Z43" s="728"/>
      <c r="AA43" s="728"/>
      <c r="AB43" s="728"/>
      <c r="AC43" s="728"/>
      <c r="AD43" s="728"/>
      <c r="AE43" s="728"/>
      <c r="AF43" s="728"/>
      <c r="AG43" s="728"/>
      <c r="AH43" s="728"/>
      <c r="AI43" s="728"/>
      <c r="AJ43" s="716"/>
      <c r="AK43" s="716"/>
      <c r="AL43" s="716"/>
      <c r="AM43" s="716"/>
      <c r="AN43" s="716"/>
      <c r="AO43" s="716"/>
      <c r="AP43" s="716"/>
      <c r="AQ43" s="716"/>
      <c r="AR43" s="716"/>
      <c r="AS43" s="716"/>
      <c r="AT43" s="716"/>
      <c r="AU43" s="716"/>
      <c r="AV43" s="716"/>
      <c r="AW43" s="716"/>
      <c r="AX43" s="716"/>
      <c r="AY43" s="716"/>
      <c r="AZ43" s="716"/>
      <c r="BA43" s="716"/>
      <c r="BB43" s="716"/>
      <c r="BC43" s="716"/>
      <c r="BD43" s="716"/>
      <c r="BE43" s="716"/>
      <c r="BF43" s="716"/>
      <c r="BG43" s="716"/>
      <c r="BH43" s="716"/>
      <c r="BI43" s="716"/>
      <c r="BJ43" s="716"/>
      <c r="BK43" s="716"/>
      <c r="BL43" s="716"/>
      <c r="BM43" s="716"/>
      <c r="BN43" s="716"/>
      <c r="BO43" s="716"/>
    </row>
    <row r="44" spans="1:67" ht="17.25" customHeigh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5"/>
      <c r="AB44" s="717" t="s">
        <v>1110</v>
      </c>
      <c r="AC44" s="718"/>
      <c r="AD44" s="718"/>
      <c r="AE44" s="718"/>
      <c r="AF44" s="718"/>
      <c r="AG44" s="718"/>
      <c r="AH44" s="718"/>
      <c r="AI44" s="719"/>
      <c r="AJ44" s="720"/>
      <c r="AK44" s="721"/>
      <c r="AL44" s="721"/>
      <c r="AM44" s="721"/>
      <c r="AN44" s="721"/>
      <c r="AO44" s="721"/>
      <c r="AP44" s="721"/>
      <c r="AQ44" s="721"/>
      <c r="AR44" s="721"/>
      <c r="AS44" s="722"/>
      <c r="AT44" s="720"/>
      <c r="AU44" s="721"/>
      <c r="AV44" s="721"/>
      <c r="AW44" s="721"/>
      <c r="AX44" s="721"/>
      <c r="AY44" s="721"/>
      <c r="AZ44" s="721"/>
      <c r="BA44" s="721"/>
      <c r="BB44" s="721"/>
      <c r="BC44" s="721"/>
      <c r="BD44" s="722"/>
      <c r="BE44" s="720"/>
      <c r="BF44" s="721"/>
      <c r="BG44" s="721"/>
      <c r="BH44" s="721"/>
      <c r="BI44" s="721"/>
      <c r="BJ44" s="721"/>
      <c r="BK44" s="721"/>
      <c r="BL44" s="721"/>
      <c r="BM44" s="721"/>
      <c r="BN44" s="721"/>
      <c r="BO44" s="722"/>
    </row>
    <row r="45" spans="1:67" ht="34.5" customHeight="1">
      <c r="A45" s="185" t="s">
        <v>1111</v>
      </c>
      <c r="B45" s="729" t="s">
        <v>1125</v>
      </c>
      <c r="C45" s="729"/>
      <c r="D45" s="729"/>
      <c r="E45" s="729"/>
      <c r="F45" s="729"/>
      <c r="G45" s="729"/>
      <c r="H45" s="729"/>
      <c r="I45" s="729"/>
      <c r="J45" s="729"/>
      <c r="K45" s="729"/>
      <c r="L45" s="729"/>
      <c r="M45" s="729"/>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9"/>
      <c r="BC45" s="729"/>
      <c r="BD45" s="729"/>
      <c r="BE45" s="729"/>
      <c r="BF45" s="729"/>
      <c r="BG45" s="729"/>
      <c r="BH45" s="729"/>
      <c r="BI45" s="729"/>
      <c r="BJ45" s="729"/>
      <c r="BK45" s="729"/>
      <c r="BL45" s="729"/>
      <c r="BM45" s="729"/>
      <c r="BN45" s="729"/>
      <c r="BO45" s="730"/>
    </row>
    <row r="46" spans="1:67" ht="27.75" customHeight="1">
      <c r="A46" s="731" t="s">
        <v>1112</v>
      </c>
      <c r="B46" s="751" t="s">
        <v>1126</v>
      </c>
      <c r="C46" s="752"/>
      <c r="D46" s="752"/>
      <c r="E46" s="752"/>
      <c r="F46" s="752"/>
      <c r="G46" s="752"/>
      <c r="H46" s="752"/>
      <c r="I46" s="752"/>
      <c r="J46" s="752"/>
      <c r="K46" s="752"/>
      <c r="L46" s="752"/>
      <c r="M46" s="752"/>
      <c r="N46" s="752"/>
      <c r="O46" s="752"/>
      <c r="P46" s="752"/>
      <c r="Q46" s="752"/>
      <c r="R46" s="752"/>
      <c r="S46" s="752"/>
      <c r="T46" s="752"/>
      <c r="U46" s="752"/>
      <c r="V46" s="752"/>
      <c r="W46" s="752"/>
      <c r="X46" s="752"/>
      <c r="Y46" s="752"/>
      <c r="Z46" s="752"/>
      <c r="AA46" s="752"/>
      <c r="AB46" s="752"/>
      <c r="AC46" s="752"/>
      <c r="AD46" s="752"/>
      <c r="AE46" s="752"/>
      <c r="AF46" s="752"/>
      <c r="AG46" s="752"/>
      <c r="AH46" s="752"/>
      <c r="AI46" s="752"/>
      <c r="AJ46" s="752"/>
      <c r="AK46" s="752"/>
      <c r="AL46" s="752"/>
      <c r="AM46" s="752"/>
      <c r="AN46" s="752"/>
      <c r="AO46" s="752"/>
      <c r="AP46" s="752"/>
      <c r="AQ46" s="752"/>
      <c r="AR46" s="752"/>
      <c r="AS46" s="752"/>
      <c r="AT46" s="752"/>
      <c r="AU46" s="752"/>
      <c r="AV46" s="752"/>
      <c r="AW46" s="752"/>
      <c r="AX46" s="752"/>
      <c r="AY46" s="752"/>
      <c r="AZ46" s="752"/>
      <c r="BA46" s="752"/>
      <c r="BB46" s="752"/>
      <c r="BC46" s="752"/>
      <c r="BD46" s="752"/>
      <c r="BE46" s="752"/>
      <c r="BF46" s="752"/>
      <c r="BG46" s="752"/>
      <c r="BH46" s="752"/>
      <c r="BI46" s="752"/>
      <c r="BJ46" s="752"/>
      <c r="BK46" s="752"/>
      <c r="BL46" s="752"/>
      <c r="BM46" s="752"/>
      <c r="BN46" s="752"/>
      <c r="BO46" s="753"/>
    </row>
    <row r="47" spans="1:67" ht="24.75" customHeight="1">
      <c r="A47" s="732"/>
      <c r="B47" s="754"/>
      <c r="C47" s="755"/>
      <c r="D47" s="755"/>
      <c r="E47" s="755"/>
      <c r="F47" s="755"/>
      <c r="G47" s="755"/>
      <c r="H47" s="755"/>
      <c r="I47" s="755"/>
      <c r="J47" s="755"/>
      <c r="K47" s="755"/>
      <c r="L47" s="755"/>
      <c r="M47" s="755"/>
      <c r="N47" s="755"/>
      <c r="O47" s="755"/>
      <c r="P47" s="755"/>
      <c r="Q47" s="755"/>
      <c r="R47" s="755"/>
      <c r="S47" s="755"/>
      <c r="T47" s="755"/>
      <c r="U47" s="755"/>
      <c r="V47" s="755"/>
      <c r="W47" s="755"/>
      <c r="X47" s="755"/>
      <c r="Y47" s="755"/>
      <c r="Z47" s="755"/>
      <c r="AA47" s="755"/>
      <c r="AB47" s="755"/>
      <c r="AC47" s="755"/>
      <c r="AD47" s="755"/>
      <c r="AE47" s="755"/>
      <c r="AF47" s="755"/>
      <c r="AG47" s="755"/>
      <c r="AH47" s="755"/>
      <c r="AI47" s="755"/>
      <c r="AJ47" s="755"/>
      <c r="AK47" s="755"/>
      <c r="AL47" s="755"/>
      <c r="AM47" s="755"/>
      <c r="AN47" s="755"/>
      <c r="AO47" s="755"/>
      <c r="AP47" s="755"/>
      <c r="AQ47" s="755"/>
      <c r="AR47" s="755"/>
      <c r="AS47" s="755"/>
      <c r="AT47" s="755"/>
      <c r="AU47" s="755"/>
      <c r="AV47" s="755"/>
      <c r="AW47" s="755"/>
      <c r="AX47" s="755"/>
      <c r="AY47" s="755"/>
      <c r="AZ47" s="755"/>
      <c r="BA47" s="755"/>
      <c r="BB47" s="755"/>
      <c r="BC47" s="755"/>
      <c r="BD47" s="755"/>
      <c r="BE47" s="755"/>
      <c r="BF47" s="755"/>
      <c r="BG47" s="755"/>
      <c r="BH47" s="755"/>
      <c r="BI47" s="755"/>
      <c r="BJ47" s="755"/>
      <c r="BK47" s="755"/>
      <c r="BL47" s="755"/>
      <c r="BM47" s="755"/>
      <c r="BN47" s="755"/>
      <c r="BO47" s="756"/>
    </row>
    <row r="48" spans="1:67" ht="15" customHeight="1">
      <c r="A48" s="713" t="s">
        <v>1113</v>
      </c>
      <c r="B48" s="714"/>
      <c r="C48" s="714"/>
      <c r="D48" s="714"/>
      <c r="E48" s="714"/>
      <c r="F48" s="714"/>
      <c r="G48" s="714"/>
      <c r="H48" s="714"/>
      <c r="I48" s="714"/>
      <c r="J48" s="714"/>
      <c r="K48" s="714"/>
      <c r="L48" s="714"/>
      <c r="M48" s="714"/>
      <c r="N48" s="714"/>
      <c r="O48" s="714"/>
      <c r="P48" s="714"/>
      <c r="Q48" s="714"/>
      <c r="R48" s="714"/>
      <c r="S48" s="714"/>
      <c r="T48" s="714"/>
      <c r="U48" s="714"/>
      <c r="V48" s="714"/>
      <c r="W48" s="714"/>
      <c r="X48" s="714"/>
      <c r="Y48" s="714"/>
      <c r="Z48" s="714"/>
      <c r="AA48" s="714"/>
      <c r="AB48" s="714"/>
      <c r="AC48" s="714"/>
      <c r="AD48" s="714"/>
      <c r="AE48" s="714"/>
      <c r="AF48" s="714"/>
      <c r="AG48" s="714"/>
      <c r="AH48" s="714"/>
      <c r="AI48" s="714"/>
      <c r="AJ48" s="714"/>
      <c r="AK48" s="714"/>
      <c r="AL48" s="714"/>
      <c r="AM48" s="714"/>
      <c r="AN48" s="714"/>
      <c r="AO48" s="714"/>
      <c r="AP48" s="714"/>
      <c r="AQ48" s="714"/>
      <c r="AR48" s="714"/>
      <c r="AS48" s="715"/>
      <c r="AT48" s="713" t="s">
        <v>1114</v>
      </c>
      <c r="AU48" s="714"/>
      <c r="AV48" s="714"/>
      <c r="AW48" s="714"/>
      <c r="AX48" s="714"/>
      <c r="AY48" s="714"/>
      <c r="AZ48" s="714"/>
      <c r="BA48" s="714"/>
      <c r="BB48" s="714"/>
      <c r="BC48" s="714"/>
      <c r="BD48" s="714"/>
      <c r="BE48" s="714"/>
      <c r="BF48" s="714"/>
      <c r="BG48" s="714"/>
      <c r="BH48" s="714"/>
      <c r="BI48" s="714"/>
      <c r="BJ48" s="714"/>
      <c r="BK48" s="714"/>
      <c r="BL48" s="714"/>
      <c r="BM48" s="714"/>
      <c r="BN48" s="714"/>
      <c r="BO48" s="715"/>
    </row>
    <row r="49" spans="1:67" ht="18" customHeight="1">
      <c r="A49" s="733"/>
      <c r="B49" s="734"/>
      <c r="C49" s="734"/>
      <c r="D49" s="734"/>
      <c r="E49" s="734"/>
      <c r="F49" s="734"/>
      <c r="G49" s="737" t="e">
        <f>'Instructions-DataEntry'!E14</f>
        <v>#N/A</v>
      </c>
      <c r="H49" s="737"/>
      <c r="I49" s="737"/>
      <c r="J49" s="737"/>
      <c r="K49" s="737"/>
      <c r="L49" s="737"/>
      <c r="M49" s="737"/>
      <c r="N49" s="737"/>
      <c r="O49" s="737"/>
      <c r="P49" s="737"/>
      <c r="Q49" s="737"/>
      <c r="R49" s="737"/>
      <c r="S49" s="737"/>
      <c r="T49" s="737"/>
      <c r="U49" s="737"/>
      <c r="V49" s="737"/>
      <c r="W49" s="737"/>
      <c r="X49" s="737"/>
      <c r="Y49" s="737"/>
      <c r="Z49" s="737"/>
      <c r="AA49" s="737"/>
      <c r="AB49" s="737"/>
      <c r="AC49" s="737"/>
      <c r="AD49" s="737"/>
      <c r="AE49" s="737"/>
      <c r="AF49" s="737"/>
      <c r="AG49" s="737"/>
      <c r="AH49" s="737"/>
      <c r="AI49" s="737"/>
      <c r="AJ49" s="737"/>
      <c r="AK49" s="737"/>
      <c r="AL49" s="737"/>
      <c r="AM49" s="737"/>
      <c r="AN49" s="737"/>
      <c r="AO49" s="737"/>
      <c r="AP49" s="737"/>
      <c r="AQ49" s="737"/>
      <c r="AR49" s="737"/>
      <c r="AS49" s="738"/>
      <c r="AT49" s="739" t="e">
        <f>'Instructions-DataEntry'!E16</f>
        <v>#N/A</v>
      </c>
      <c r="AU49" s="740"/>
      <c r="AV49" s="740"/>
      <c r="AW49" s="740"/>
      <c r="AX49" s="740"/>
      <c r="AY49" s="740"/>
      <c r="AZ49" s="740"/>
      <c r="BA49" s="740"/>
      <c r="BB49" s="740"/>
      <c r="BC49" s="740"/>
      <c r="BD49" s="740"/>
      <c r="BE49" s="740"/>
      <c r="BF49" s="740"/>
      <c r="BG49" s="740"/>
      <c r="BH49" s="740"/>
      <c r="BI49" s="740"/>
      <c r="BJ49" s="740"/>
      <c r="BK49" s="740"/>
      <c r="BL49" s="740"/>
      <c r="BM49" s="740"/>
      <c r="BN49" s="740"/>
      <c r="BO49" s="741"/>
    </row>
    <row r="50" spans="1:67" ht="18" customHeight="1">
      <c r="A50" s="733"/>
      <c r="B50" s="734"/>
      <c r="C50" s="734"/>
      <c r="D50" s="734"/>
      <c r="E50" s="734"/>
      <c r="F50" s="734"/>
      <c r="G50" s="737" t="e">
        <f>'Instructions-DataEntry'!E15</f>
        <v>#N/A</v>
      </c>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c r="AH50" s="737"/>
      <c r="AI50" s="737"/>
      <c r="AJ50" s="737"/>
      <c r="AK50" s="737"/>
      <c r="AL50" s="737"/>
      <c r="AM50" s="737"/>
      <c r="AN50" s="737"/>
      <c r="AO50" s="737"/>
      <c r="AP50" s="737"/>
      <c r="AQ50" s="737"/>
      <c r="AR50" s="737"/>
      <c r="AS50" s="738"/>
      <c r="AT50" s="713" t="s">
        <v>1115</v>
      </c>
      <c r="AU50" s="714"/>
      <c r="AV50" s="714"/>
      <c r="AW50" s="714"/>
      <c r="AX50" s="714"/>
      <c r="AY50" s="714"/>
      <c r="AZ50" s="714"/>
      <c r="BA50" s="714"/>
      <c r="BB50" s="714"/>
      <c r="BC50" s="714"/>
      <c r="BD50" s="714"/>
      <c r="BE50" s="714"/>
      <c r="BF50" s="714"/>
      <c r="BG50" s="714"/>
      <c r="BH50" s="714"/>
      <c r="BI50" s="714"/>
      <c r="BJ50" s="714"/>
      <c r="BK50" s="714"/>
      <c r="BL50" s="714"/>
      <c r="BM50" s="714"/>
      <c r="BN50" s="714"/>
      <c r="BO50" s="715"/>
    </row>
    <row r="51" spans="1:67" ht="18" customHeight="1">
      <c r="A51" s="735"/>
      <c r="B51" s="736"/>
      <c r="C51" s="736"/>
      <c r="D51" s="736"/>
      <c r="E51" s="736"/>
      <c r="F51" s="736"/>
      <c r="G51" s="764"/>
      <c r="H51" s="764"/>
      <c r="I51" s="764"/>
      <c r="J51" s="764"/>
      <c r="K51" s="764"/>
      <c r="L51" s="764"/>
      <c r="M51" s="764"/>
      <c r="N51" s="764"/>
      <c r="O51" s="764"/>
      <c r="P51" s="764"/>
      <c r="Q51" s="764"/>
      <c r="R51" s="764"/>
      <c r="S51" s="764"/>
      <c r="T51" s="764"/>
      <c r="U51" s="764"/>
      <c r="V51" s="764"/>
      <c r="W51" s="764"/>
      <c r="X51" s="764"/>
      <c r="Y51" s="764"/>
      <c r="Z51" s="764"/>
      <c r="AA51" s="764"/>
      <c r="AB51" s="764"/>
      <c r="AC51" s="764"/>
      <c r="AD51" s="764"/>
      <c r="AE51" s="764"/>
      <c r="AF51" s="764"/>
      <c r="AG51" s="764"/>
      <c r="AH51" s="764"/>
      <c r="AI51" s="764"/>
      <c r="AJ51" s="764"/>
      <c r="AK51" s="764"/>
      <c r="AL51" s="764"/>
      <c r="AM51" s="764"/>
      <c r="AN51" s="764"/>
      <c r="AO51" s="764"/>
      <c r="AP51" s="764"/>
      <c r="AQ51" s="764"/>
      <c r="AR51" s="764"/>
      <c r="AS51" s="765"/>
      <c r="AT51" s="766"/>
      <c r="AU51" s="767"/>
      <c r="AV51" s="767"/>
      <c r="AW51" s="767"/>
      <c r="AX51" s="767"/>
      <c r="AY51" s="767"/>
      <c r="AZ51" s="767"/>
      <c r="BA51" s="767"/>
      <c r="BB51" s="767"/>
      <c r="BC51" s="767"/>
      <c r="BD51" s="767"/>
      <c r="BE51" s="767"/>
      <c r="BF51" s="767"/>
      <c r="BG51" s="767"/>
      <c r="BH51" s="767"/>
      <c r="BI51" s="767"/>
      <c r="BJ51" s="767"/>
      <c r="BK51" s="767"/>
      <c r="BL51" s="767"/>
      <c r="BM51" s="767"/>
      <c r="BN51" s="767"/>
      <c r="BO51" s="768"/>
    </row>
    <row r="52" spans="1:67" ht="17.25" customHeight="1">
      <c r="A52" s="713" t="s">
        <v>1116</v>
      </c>
      <c r="B52" s="714"/>
      <c r="C52" s="714"/>
      <c r="D52" s="714"/>
      <c r="E52" s="714"/>
      <c r="F52" s="714"/>
      <c r="G52" s="714"/>
      <c r="H52" s="714"/>
      <c r="I52" s="714"/>
      <c r="J52" s="714"/>
      <c r="K52" s="714"/>
      <c r="L52" s="714"/>
      <c r="M52" s="714"/>
      <c r="N52" s="714"/>
      <c r="O52" s="714"/>
      <c r="P52" s="714"/>
      <c r="Q52" s="714"/>
      <c r="R52" s="714"/>
      <c r="S52" s="714"/>
      <c r="T52" s="714"/>
      <c r="U52" s="714"/>
      <c r="V52" s="714"/>
      <c r="W52" s="714"/>
      <c r="X52" s="714"/>
      <c r="Y52" s="714"/>
      <c r="Z52" s="714"/>
      <c r="AA52" s="714"/>
      <c r="AB52" s="714"/>
      <c r="AC52" s="714"/>
      <c r="AD52" s="714"/>
      <c r="AE52" s="714"/>
      <c r="AF52" s="714"/>
      <c r="AG52" s="714"/>
      <c r="AH52" s="714"/>
      <c r="AI52" s="714"/>
      <c r="AJ52" s="714"/>
      <c r="AK52" s="714"/>
      <c r="AL52" s="714"/>
      <c r="AM52" s="714"/>
      <c r="AN52" s="714"/>
      <c r="AO52" s="714"/>
      <c r="AP52" s="714"/>
      <c r="AQ52" s="714"/>
      <c r="AR52" s="714"/>
      <c r="AS52" s="715"/>
      <c r="AT52" s="713" t="s">
        <v>1117</v>
      </c>
      <c r="AU52" s="714"/>
      <c r="AV52" s="714"/>
      <c r="AW52" s="714"/>
      <c r="AX52" s="714"/>
      <c r="AY52" s="714"/>
      <c r="AZ52" s="714"/>
      <c r="BA52" s="714"/>
      <c r="BB52" s="714"/>
      <c r="BC52" s="714"/>
      <c r="BD52" s="714"/>
      <c r="BE52" s="714"/>
      <c r="BF52" s="714"/>
      <c r="BG52" s="714"/>
      <c r="BH52" s="714"/>
      <c r="BI52" s="714"/>
      <c r="BJ52" s="714"/>
      <c r="BK52" s="714"/>
      <c r="BL52" s="714"/>
      <c r="BM52" s="714"/>
      <c r="BN52" s="714"/>
      <c r="BO52" s="715"/>
    </row>
    <row r="53" spans="1:67" ht="24.75" customHeight="1">
      <c r="A53" s="769"/>
      <c r="B53" s="770"/>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0"/>
      <c r="AC53" s="770"/>
      <c r="AD53" s="770"/>
      <c r="AE53" s="770"/>
      <c r="AF53" s="770"/>
      <c r="AG53" s="770"/>
      <c r="AH53" s="770"/>
      <c r="AI53" s="770"/>
      <c r="AJ53" s="770"/>
      <c r="AK53" s="770"/>
      <c r="AL53" s="770"/>
      <c r="AM53" s="770"/>
      <c r="AN53" s="770"/>
      <c r="AO53" s="770"/>
      <c r="AP53" s="770"/>
      <c r="AQ53" s="770"/>
      <c r="AR53" s="770"/>
      <c r="AS53" s="771"/>
      <c r="AT53" s="775">
        <f>ErrorChkFinal!I6</f>
        <v>0</v>
      </c>
      <c r="AU53" s="776"/>
      <c r="AV53" s="776"/>
      <c r="AW53" s="776"/>
      <c r="AX53" s="776"/>
      <c r="AY53" s="776"/>
      <c r="AZ53" s="776"/>
      <c r="BA53" s="776"/>
      <c r="BB53" s="776"/>
      <c r="BC53" s="776"/>
      <c r="BD53" s="776"/>
      <c r="BE53" s="776"/>
      <c r="BF53" s="776"/>
      <c r="BG53" s="776"/>
      <c r="BH53" s="776"/>
      <c r="BI53" s="776"/>
      <c r="BJ53" s="776"/>
      <c r="BK53" s="776"/>
      <c r="BL53" s="776"/>
      <c r="BM53" s="776"/>
      <c r="BN53" s="776"/>
      <c r="BO53" s="777"/>
    </row>
    <row r="54" spans="1:67" ht="12" customHeight="1">
      <c r="A54" s="662"/>
      <c r="B54" s="662"/>
      <c r="C54" s="662"/>
      <c r="D54" s="662"/>
      <c r="E54" s="662"/>
      <c r="F54" s="662"/>
      <c r="G54" s="662"/>
      <c r="H54" s="662"/>
      <c r="I54" s="662"/>
      <c r="J54" s="662"/>
      <c r="K54" s="662"/>
      <c r="L54" s="662"/>
      <c r="M54" s="662"/>
      <c r="N54" s="662"/>
      <c r="O54" s="662"/>
      <c r="P54" s="662"/>
      <c r="Q54" s="662"/>
      <c r="R54" s="662"/>
      <c r="S54" s="662"/>
      <c r="T54" s="662"/>
      <c r="U54" s="662"/>
      <c r="V54" s="662"/>
      <c r="W54" s="662"/>
      <c r="X54" s="662"/>
      <c r="Y54" s="662"/>
      <c r="Z54" s="662"/>
      <c r="AA54" s="662"/>
      <c r="AB54" s="662"/>
      <c r="AC54" s="662"/>
      <c r="AD54" s="662"/>
      <c r="AE54" s="662"/>
      <c r="AF54" s="662"/>
      <c r="AG54" s="662"/>
      <c r="AH54" s="662"/>
      <c r="AI54" s="662"/>
      <c r="AJ54" s="662"/>
      <c r="AK54" s="662"/>
      <c r="AL54" s="662"/>
      <c r="AM54" s="662"/>
      <c r="AN54" s="662"/>
      <c r="AO54" s="662"/>
      <c r="AP54" s="662"/>
      <c r="AQ54" s="662"/>
      <c r="AR54" s="662"/>
      <c r="AS54" s="662"/>
      <c r="AT54" s="757" t="s">
        <v>1118</v>
      </c>
      <c r="AU54" s="758"/>
      <c r="AV54" s="758"/>
      <c r="AW54" s="758"/>
      <c r="AX54" s="758"/>
      <c r="AY54" s="758"/>
      <c r="AZ54" s="758"/>
      <c r="BA54" s="758"/>
      <c r="BB54" s="759" t="e">
        <f>Introduction!G203</f>
        <v>#N/A</v>
      </c>
      <c r="BC54" s="759"/>
      <c r="BD54" s="759"/>
      <c r="BE54" s="759"/>
      <c r="BF54" s="759"/>
      <c r="BG54" s="759"/>
      <c r="BH54" s="759"/>
      <c r="BI54" s="759"/>
      <c r="BJ54" s="759"/>
      <c r="BK54" s="759"/>
      <c r="BL54" s="759"/>
      <c r="BM54" s="759"/>
      <c r="BN54" s="759"/>
      <c r="BO54" s="760"/>
    </row>
    <row r="55" spans="1:67" ht="12" customHeight="1">
      <c r="A55" s="662"/>
      <c r="B55" s="662"/>
      <c r="C55" s="662"/>
      <c r="D55" s="662"/>
      <c r="E55" s="662"/>
      <c r="F55" s="662"/>
      <c r="G55" s="662"/>
      <c r="H55" s="662"/>
      <c r="I55" s="662"/>
      <c r="J55" s="662"/>
      <c r="K55" s="662"/>
      <c r="L55" s="662"/>
      <c r="M55" s="662"/>
      <c r="N55" s="662"/>
      <c r="O55" s="662"/>
      <c r="P55" s="662"/>
      <c r="Q55" s="662"/>
      <c r="R55" s="662"/>
      <c r="S55" s="662"/>
      <c r="T55" s="662"/>
      <c r="U55" s="662"/>
      <c r="V55" s="662"/>
      <c r="W55" s="662"/>
      <c r="X55" s="662"/>
      <c r="Y55" s="662"/>
      <c r="Z55" s="662"/>
      <c r="AA55" s="662"/>
      <c r="AB55" s="662"/>
      <c r="AC55" s="662"/>
      <c r="AD55" s="662"/>
      <c r="AE55" s="662"/>
      <c r="AF55" s="662"/>
      <c r="AG55" s="662"/>
      <c r="AH55" s="662"/>
      <c r="AI55" s="662"/>
      <c r="AJ55" s="662"/>
      <c r="AK55" s="662"/>
      <c r="AL55" s="662"/>
      <c r="AM55" s="662"/>
      <c r="AN55" s="662"/>
      <c r="AO55" s="662"/>
      <c r="AP55" s="662"/>
      <c r="AQ55" s="662"/>
      <c r="AR55" s="662"/>
      <c r="AS55" s="662"/>
      <c r="AT55" s="176"/>
      <c r="AU55" s="177"/>
      <c r="AV55" s="177"/>
      <c r="AW55" s="177"/>
      <c r="AX55" s="177"/>
      <c r="AY55" s="177"/>
      <c r="AZ55" s="177"/>
      <c r="BA55" s="177"/>
      <c r="BB55" s="761"/>
      <c r="BC55" s="761"/>
      <c r="BD55" s="761"/>
      <c r="BE55" s="761"/>
      <c r="BF55" s="761"/>
      <c r="BG55" s="761"/>
      <c r="BH55" s="761"/>
      <c r="BI55" s="761"/>
      <c r="BJ55" s="761"/>
      <c r="BK55" s="761"/>
      <c r="BL55" s="761"/>
      <c r="BM55" s="761"/>
      <c r="BN55" s="761"/>
      <c r="BO55" s="762"/>
    </row>
    <row r="56" spans="1:67" ht="11.25" customHeight="1">
      <c r="A56" s="662"/>
      <c r="B56" s="662"/>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2"/>
      <c r="AS56" s="662"/>
      <c r="AT56" s="662"/>
      <c r="AU56" s="662"/>
      <c r="AV56" s="662"/>
      <c r="AW56" s="763" t="s">
        <v>1119</v>
      </c>
      <c r="AX56" s="763"/>
      <c r="AY56" s="763"/>
      <c r="AZ56" s="763"/>
      <c r="BA56" s="763"/>
      <c r="BB56" s="763"/>
      <c r="BC56" s="763"/>
      <c r="BD56" s="763"/>
      <c r="BE56" s="763"/>
      <c r="BF56" s="763"/>
      <c r="BG56" s="763"/>
      <c r="BH56" s="763"/>
      <c r="BI56" s="763"/>
      <c r="BJ56" s="763"/>
      <c r="BK56" s="763"/>
      <c r="BL56" s="763"/>
      <c r="BM56" s="763"/>
      <c r="BN56" s="763"/>
      <c r="BO56" s="763"/>
    </row>
    <row r="57" spans="1:67" ht="11.25" customHeight="1">
      <c r="A57" s="662"/>
      <c r="B57" s="662"/>
      <c r="C57" s="662"/>
      <c r="D57" s="662"/>
      <c r="E57" s="662"/>
      <c r="F57" s="662"/>
      <c r="G57" s="662"/>
      <c r="H57" s="662"/>
      <c r="I57" s="662"/>
      <c r="J57" s="662"/>
      <c r="K57" s="662"/>
      <c r="L57" s="662"/>
      <c r="M57" s="662"/>
      <c r="N57" s="662"/>
      <c r="O57" s="662"/>
      <c r="P57" s="662"/>
      <c r="Q57" s="662"/>
      <c r="R57" s="662"/>
      <c r="S57" s="662"/>
      <c r="T57" s="662"/>
      <c r="U57" s="662"/>
      <c r="V57" s="662"/>
      <c r="W57" s="662"/>
      <c r="X57" s="662"/>
      <c r="Y57" s="662"/>
      <c r="Z57" s="662"/>
      <c r="AA57" s="662"/>
      <c r="AB57" s="662"/>
      <c r="AC57" s="662"/>
      <c r="AD57" s="662"/>
      <c r="AE57" s="662"/>
      <c r="AF57" s="662"/>
      <c r="AG57" s="662"/>
      <c r="AH57" s="662"/>
      <c r="AI57" s="662"/>
      <c r="AJ57" s="662"/>
      <c r="AK57" s="662"/>
      <c r="AL57" s="662"/>
      <c r="AM57" s="662"/>
      <c r="AN57" s="662"/>
      <c r="AO57" s="662"/>
      <c r="AP57" s="662"/>
      <c r="AQ57" s="662"/>
      <c r="AR57" s="662"/>
      <c r="AS57" s="662"/>
      <c r="AT57" s="662"/>
      <c r="AU57" s="662"/>
      <c r="AV57" s="662"/>
      <c r="AW57" s="763" t="s">
        <v>1123</v>
      </c>
      <c r="AX57" s="763"/>
      <c r="AY57" s="763"/>
      <c r="AZ57" s="763"/>
      <c r="BA57" s="763"/>
      <c r="BB57" s="763"/>
      <c r="BC57" s="763"/>
      <c r="BD57" s="763"/>
      <c r="BE57" s="763"/>
      <c r="BF57" s="763"/>
      <c r="BG57" s="763"/>
      <c r="BH57" s="763"/>
      <c r="BI57" s="763"/>
      <c r="BJ57" s="763"/>
      <c r="BK57" s="763"/>
      <c r="BL57" s="763"/>
      <c r="BM57" s="763"/>
      <c r="BN57" s="763"/>
      <c r="BO57" s="763"/>
    </row>
    <row r="58" spans="1:67" ht="11.25" customHeight="1" thickBot="1">
      <c r="A58" s="662"/>
      <c r="B58" s="662"/>
      <c r="C58" s="662"/>
      <c r="D58" s="662"/>
      <c r="E58" s="662"/>
      <c r="F58" s="662"/>
      <c r="G58" s="662"/>
      <c r="H58" s="662"/>
      <c r="I58" s="662"/>
      <c r="J58" s="662"/>
      <c r="K58" s="662"/>
      <c r="L58" s="662"/>
      <c r="M58" s="662"/>
      <c r="N58" s="662"/>
      <c r="O58" s="662"/>
      <c r="P58" s="662"/>
      <c r="Q58" s="662"/>
      <c r="R58" s="662"/>
      <c r="S58" s="662"/>
      <c r="T58" s="662"/>
      <c r="U58" s="662"/>
      <c r="V58" s="662"/>
      <c r="W58" s="662"/>
      <c r="X58" s="662"/>
      <c r="Y58" s="662"/>
      <c r="Z58" s="662"/>
      <c r="AA58" s="662"/>
      <c r="AB58" s="662"/>
      <c r="AC58" s="662"/>
      <c r="AD58" s="662"/>
      <c r="AE58" s="662"/>
      <c r="AF58" s="662"/>
      <c r="AG58" s="662"/>
      <c r="AH58" s="662"/>
      <c r="AI58" s="662"/>
      <c r="AJ58" s="662"/>
      <c r="AK58" s="662"/>
      <c r="AL58" s="662"/>
      <c r="AM58" s="662"/>
      <c r="AN58" s="662"/>
      <c r="AO58" s="662"/>
      <c r="AP58" s="662"/>
      <c r="AQ58" s="662"/>
      <c r="AR58" s="662"/>
      <c r="AS58" s="662"/>
      <c r="AT58" s="662"/>
      <c r="AU58" s="662"/>
      <c r="AV58" s="662"/>
      <c r="AW58" s="763" t="s">
        <v>1127</v>
      </c>
      <c r="AX58" s="763"/>
      <c r="AY58" s="763"/>
      <c r="AZ58" s="763"/>
      <c r="BA58" s="763"/>
      <c r="BB58" s="763"/>
      <c r="BC58" s="763"/>
      <c r="BD58" s="763"/>
      <c r="BE58" s="763"/>
      <c r="BF58" s="763"/>
      <c r="BG58" s="763"/>
      <c r="BH58" s="763"/>
      <c r="BI58" s="763"/>
      <c r="BJ58" s="763"/>
      <c r="BK58" s="763"/>
      <c r="BL58" s="763"/>
      <c r="BM58" s="763"/>
      <c r="BN58" s="763"/>
      <c r="BO58" s="763"/>
    </row>
    <row r="59" spans="1:67" ht="18" customHeight="1">
      <c r="A59" s="742" t="s">
        <v>1120</v>
      </c>
      <c r="B59" s="743"/>
      <c r="C59" s="743"/>
      <c r="D59" s="743"/>
      <c r="E59" s="743"/>
      <c r="F59" s="743"/>
      <c r="G59" s="743"/>
      <c r="H59" s="743"/>
      <c r="I59" s="743"/>
      <c r="J59" s="743"/>
      <c r="K59" s="743"/>
      <c r="L59" s="743"/>
      <c r="M59" s="743"/>
      <c r="N59" s="743"/>
      <c r="O59" s="743"/>
      <c r="P59" s="743"/>
      <c r="Q59" s="743"/>
      <c r="R59" s="743"/>
      <c r="S59" s="743"/>
      <c r="T59" s="743"/>
      <c r="U59" s="743"/>
      <c r="V59" s="743"/>
      <c r="W59" s="743"/>
      <c r="X59" s="743"/>
      <c r="Y59" s="743"/>
      <c r="Z59" s="743"/>
      <c r="AA59" s="743"/>
      <c r="AB59" s="743"/>
      <c r="AC59" s="743"/>
      <c r="AD59" s="743"/>
      <c r="AE59" s="743"/>
      <c r="AF59" s="743"/>
      <c r="AG59" s="743"/>
      <c r="AH59" s="743"/>
      <c r="AI59" s="743"/>
      <c r="AJ59" s="743"/>
      <c r="AK59" s="743"/>
      <c r="AL59" s="743"/>
      <c r="AM59" s="743"/>
      <c r="AN59" s="743"/>
      <c r="AO59" s="743"/>
      <c r="AP59" s="743"/>
      <c r="AQ59" s="743"/>
      <c r="AR59" s="743"/>
      <c r="AS59" s="743"/>
      <c r="AT59" s="743"/>
      <c r="AU59" s="743"/>
      <c r="AV59" s="743"/>
      <c r="AW59" s="743"/>
      <c r="AX59" s="743"/>
      <c r="AY59" s="743"/>
      <c r="AZ59" s="743"/>
      <c r="BA59" s="743"/>
      <c r="BB59" s="743"/>
      <c r="BC59" s="743"/>
      <c r="BD59" s="743"/>
      <c r="BE59" s="743"/>
      <c r="BF59" s="743"/>
      <c r="BG59" s="743"/>
      <c r="BH59" s="743"/>
      <c r="BI59" s="743"/>
      <c r="BJ59" s="743"/>
      <c r="BK59" s="743"/>
      <c r="BL59" s="743"/>
      <c r="BM59" s="743"/>
      <c r="BN59" s="743"/>
      <c r="BO59" s="744"/>
    </row>
    <row r="60" spans="1:67" ht="15" customHeight="1">
      <c r="A60" s="745" t="s">
        <v>1128</v>
      </c>
      <c r="B60" s="746"/>
      <c r="C60" s="746"/>
      <c r="D60" s="746"/>
      <c r="E60" s="746"/>
      <c r="F60" s="746"/>
      <c r="G60" s="746"/>
      <c r="H60" s="746"/>
      <c r="I60" s="746"/>
      <c r="J60" s="746"/>
      <c r="K60" s="746"/>
      <c r="L60" s="746"/>
      <c r="M60" s="746"/>
      <c r="N60" s="746"/>
      <c r="O60" s="746"/>
      <c r="P60" s="746"/>
      <c r="Q60" s="746"/>
      <c r="R60" s="746"/>
      <c r="S60" s="746"/>
      <c r="T60" s="746"/>
      <c r="U60" s="746"/>
      <c r="V60" s="746"/>
      <c r="W60" s="746"/>
      <c r="X60" s="746"/>
      <c r="Y60" s="746"/>
      <c r="Z60" s="746"/>
      <c r="AA60" s="746"/>
      <c r="AB60" s="746"/>
      <c r="AC60" s="746"/>
      <c r="AD60" s="746"/>
      <c r="AE60" s="746"/>
      <c r="AF60" s="746"/>
      <c r="AG60" s="746"/>
      <c r="AH60" s="746"/>
      <c r="AI60" s="746"/>
      <c r="AJ60" s="746"/>
      <c r="AK60" s="746"/>
      <c r="AL60" s="746"/>
      <c r="AM60" s="746"/>
      <c r="AN60" s="746"/>
      <c r="AO60" s="746"/>
      <c r="AP60" s="746"/>
      <c r="AQ60" s="746"/>
      <c r="AR60" s="746"/>
      <c r="AS60" s="746"/>
      <c r="AT60" s="746"/>
      <c r="AU60" s="746"/>
      <c r="AV60" s="746"/>
      <c r="AW60" s="746"/>
      <c r="AX60" s="746"/>
      <c r="AY60" s="746"/>
      <c r="AZ60" s="746"/>
      <c r="BA60" s="746"/>
      <c r="BB60" s="746"/>
      <c r="BC60" s="746"/>
      <c r="BD60" s="746"/>
      <c r="BE60" s="746"/>
      <c r="BF60" s="746"/>
      <c r="BG60" s="746"/>
      <c r="BH60" s="746"/>
      <c r="BI60" s="746"/>
      <c r="BJ60" s="746"/>
      <c r="BK60" s="746"/>
      <c r="BL60" s="746"/>
      <c r="BM60" s="746"/>
      <c r="BN60" s="746"/>
      <c r="BO60" s="747"/>
    </row>
    <row r="61" spans="1:67" ht="15" customHeight="1">
      <c r="A61" s="745"/>
      <c r="B61" s="746"/>
      <c r="C61" s="746"/>
      <c r="D61" s="746"/>
      <c r="E61" s="746"/>
      <c r="F61" s="746"/>
      <c r="G61" s="746"/>
      <c r="H61" s="746"/>
      <c r="I61" s="746"/>
      <c r="J61" s="746"/>
      <c r="K61" s="746"/>
      <c r="L61" s="746"/>
      <c r="M61" s="746"/>
      <c r="N61" s="746"/>
      <c r="O61" s="746"/>
      <c r="P61" s="746"/>
      <c r="Q61" s="746"/>
      <c r="R61" s="746"/>
      <c r="S61" s="746"/>
      <c r="T61" s="746"/>
      <c r="U61" s="746"/>
      <c r="V61" s="746"/>
      <c r="W61" s="746"/>
      <c r="X61" s="746"/>
      <c r="Y61" s="746"/>
      <c r="Z61" s="746"/>
      <c r="AA61" s="746"/>
      <c r="AB61" s="746"/>
      <c r="AC61" s="746"/>
      <c r="AD61" s="746"/>
      <c r="AE61" s="746"/>
      <c r="AF61" s="746"/>
      <c r="AG61" s="746"/>
      <c r="AH61" s="746"/>
      <c r="AI61" s="746"/>
      <c r="AJ61" s="746"/>
      <c r="AK61" s="746"/>
      <c r="AL61" s="746"/>
      <c r="AM61" s="746"/>
      <c r="AN61" s="746"/>
      <c r="AO61" s="746"/>
      <c r="AP61" s="746"/>
      <c r="AQ61" s="746"/>
      <c r="AR61" s="746"/>
      <c r="AS61" s="746"/>
      <c r="AT61" s="746"/>
      <c r="AU61" s="746"/>
      <c r="AV61" s="746"/>
      <c r="AW61" s="746"/>
      <c r="AX61" s="746"/>
      <c r="AY61" s="746"/>
      <c r="AZ61" s="746"/>
      <c r="BA61" s="746"/>
      <c r="BB61" s="746"/>
      <c r="BC61" s="746"/>
      <c r="BD61" s="746"/>
      <c r="BE61" s="746"/>
      <c r="BF61" s="746"/>
      <c r="BG61" s="746"/>
      <c r="BH61" s="746"/>
      <c r="BI61" s="746"/>
      <c r="BJ61" s="746"/>
      <c r="BK61" s="746"/>
      <c r="BL61" s="746"/>
      <c r="BM61" s="746"/>
      <c r="BN61" s="746"/>
      <c r="BO61" s="747"/>
    </row>
    <row r="62" spans="1:67" ht="15" customHeight="1">
      <c r="A62" s="745"/>
      <c r="B62" s="746"/>
      <c r="C62" s="746"/>
      <c r="D62" s="746"/>
      <c r="E62" s="746"/>
      <c r="F62" s="746"/>
      <c r="G62" s="746"/>
      <c r="H62" s="746"/>
      <c r="I62" s="746"/>
      <c r="J62" s="746"/>
      <c r="K62" s="746"/>
      <c r="L62" s="746"/>
      <c r="M62" s="746"/>
      <c r="N62" s="746"/>
      <c r="O62" s="746"/>
      <c r="P62" s="746"/>
      <c r="Q62" s="746"/>
      <c r="R62" s="746"/>
      <c r="S62" s="746"/>
      <c r="T62" s="746"/>
      <c r="U62" s="746"/>
      <c r="V62" s="746"/>
      <c r="W62" s="746"/>
      <c r="X62" s="746"/>
      <c r="Y62" s="746"/>
      <c r="Z62" s="746"/>
      <c r="AA62" s="746"/>
      <c r="AB62" s="746"/>
      <c r="AC62" s="746"/>
      <c r="AD62" s="746"/>
      <c r="AE62" s="746"/>
      <c r="AF62" s="746"/>
      <c r="AG62" s="746"/>
      <c r="AH62" s="746"/>
      <c r="AI62" s="746"/>
      <c r="AJ62" s="746"/>
      <c r="AK62" s="746"/>
      <c r="AL62" s="746"/>
      <c r="AM62" s="746"/>
      <c r="AN62" s="746"/>
      <c r="AO62" s="746"/>
      <c r="AP62" s="746"/>
      <c r="AQ62" s="746"/>
      <c r="AR62" s="746"/>
      <c r="AS62" s="746"/>
      <c r="AT62" s="746"/>
      <c r="AU62" s="746"/>
      <c r="AV62" s="746"/>
      <c r="AW62" s="746"/>
      <c r="AX62" s="746"/>
      <c r="AY62" s="746"/>
      <c r="AZ62" s="746"/>
      <c r="BA62" s="746"/>
      <c r="BB62" s="746"/>
      <c r="BC62" s="746"/>
      <c r="BD62" s="746"/>
      <c r="BE62" s="746"/>
      <c r="BF62" s="746"/>
      <c r="BG62" s="746"/>
      <c r="BH62" s="746"/>
      <c r="BI62" s="746"/>
      <c r="BJ62" s="746"/>
      <c r="BK62" s="746"/>
      <c r="BL62" s="746"/>
      <c r="BM62" s="746"/>
      <c r="BN62" s="746"/>
      <c r="BO62" s="747"/>
    </row>
    <row r="63" spans="1:67" ht="15" customHeight="1" thickBot="1">
      <c r="A63" s="748"/>
      <c r="B63" s="749"/>
      <c r="C63" s="749"/>
      <c r="D63" s="749"/>
      <c r="E63" s="749"/>
      <c r="F63" s="749"/>
      <c r="G63" s="749"/>
      <c r="H63" s="749"/>
      <c r="I63" s="749"/>
      <c r="J63" s="749"/>
      <c r="K63" s="749"/>
      <c r="L63" s="749"/>
      <c r="M63" s="749"/>
      <c r="N63" s="749"/>
      <c r="O63" s="749"/>
      <c r="P63" s="749"/>
      <c r="Q63" s="749"/>
      <c r="R63" s="749"/>
      <c r="S63" s="749"/>
      <c r="T63" s="749"/>
      <c r="U63" s="749"/>
      <c r="V63" s="749"/>
      <c r="W63" s="749"/>
      <c r="X63" s="749"/>
      <c r="Y63" s="749"/>
      <c r="Z63" s="749"/>
      <c r="AA63" s="749"/>
      <c r="AB63" s="749"/>
      <c r="AC63" s="749"/>
      <c r="AD63" s="749"/>
      <c r="AE63" s="749"/>
      <c r="AF63" s="749"/>
      <c r="AG63" s="749"/>
      <c r="AH63" s="749"/>
      <c r="AI63" s="749"/>
      <c r="AJ63" s="749"/>
      <c r="AK63" s="749"/>
      <c r="AL63" s="749"/>
      <c r="AM63" s="749"/>
      <c r="AN63" s="749"/>
      <c r="AO63" s="749"/>
      <c r="AP63" s="749"/>
      <c r="AQ63" s="749"/>
      <c r="AR63" s="749"/>
      <c r="AS63" s="749"/>
      <c r="AT63" s="749"/>
      <c r="AU63" s="749"/>
      <c r="AV63" s="749"/>
      <c r="AW63" s="749"/>
      <c r="AX63" s="749"/>
      <c r="AY63" s="749"/>
      <c r="AZ63" s="749"/>
      <c r="BA63" s="749"/>
      <c r="BB63" s="749"/>
      <c r="BC63" s="749"/>
      <c r="BD63" s="749"/>
      <c r="BE63" s="749"/>
      <c r="BF63" s="749"/>
      <c r="BG63" s="749"/>
      <c r="BH63" s="749"/>
      <c r="BI63" s="749"/>
      <c r="BJ63" s="749"/>
      <c r="BK63" s="749"/>
      <c r="BL63" s="749"/>
      <c r="BM63" s="749"/>
      <c r="BN63" s="749"/>
      <c r="BO63" s="750"/>
    </row>
  </sheetData>
  <sheetProtection sheet="1" objects="1" scenarios="1"/>
  <mergeCells count="116">
    <mergeCell ref="A1:T1"/>
    <mergeCell ref="U1:AU1"/>
    <mergeCell ref="AV1:BO1"/>
    <mergeCell ref="A2:T2"/>
    <mergeCell ref="U2:AU2"/>
    <mergeCell ref="AV2:BO2"/>
    <mergeCell ref="B12:L14"/>
    <mergeCell ref="M12:X14"/>
    <mergeCell ref="Y13:AU15"/>
    <mergeCell ref="BF14:BH15"/>
    <mergeCell ref="BK14:BO15"/>
    <mergeCell ref="A18:X18"/>
    <mergeCell ref="Y18:AR18"/>
    <mergeCell ref="AS18:BO18"/>
    <mergeCell ref="BG3:BI3"/>
    <mergeCell ref="BM3:BN3"/>
    <mergeCell ref="BL4:BO5"/>
    <mergeCell ref="C5:V6"/>
    <mergeCell ref="Y5:BG6"/>
    <mergeCell ref="B7:AB7"/>
    <mergeCell ref="BA7:BO10"/>
    <mergeCell ref="C8:AZ8"/>
    <mergeCell ref="C9:AZ9"/>
    <mergeCell ref="C10:AZ10"/>
    <mergeCell ref="C19:AW19"/>
    <mergeCell ref="AX19:BO19"/>
    <mergeCell ref="A20:BO20"/>
    <mergeCell ref="BQ20:BR24"/>
    <mergeCell ref="A21:BO21"/>
    <mergeCell ref="A22:AW22"/>
    <mergeCell ref="AX22:BO22"/>
    <mergeCell ref="A23:AW23"/>
    <mergeCell ref="AX23:BO23"/>
    <mergeCell ref="A24:AW24"/>
    <mergeCell ref="A29:AW29"/>
    <mergeCell ref="AX29:BO29"/>
    <mergeCell ref="A30:AW30"/>
    <mergeCell ref="AX30:BO30"/>
    <mergeCell ref="A31:AW31"/>
    <mergeCell ref="AX31:BO31"/>
    <mergeCell ref="AX24:BO24"/>
    <mergeCell ref="A25:BO25"/>
    <mergeCell ref="A26:BO26"/>
    <mergeCell ref="A27:AW27"/>
    <mergeCell ref="AX27:BO27"/>
    <mergeCell ref="A28:AW28"/>
    <mergeCell ref="AX28:BO28"/>
    <mergeCell ref="A36:BO36"/>
    <mergeCell ref="A37:AW37"/>
    <mergeCell ref="AX37:BO37"/>
    <mergeCell ref="A38:AW38"/>
    <mergeCell ref="AX38:BO38"/>
    <mergeCell ref="A39:AW39"/>
    <mergeCell ref="AX39:BO39"/>
    <mergeCell ref="A32:BO32"/>
    <mergeCell ref="A33:AW33"/>
    <mergeCell ref="AX33:BO33"/>
    <mergeCell ref="A34:AW34"/>
    <mergeCell ref="AX34:BO34"/>
    <mergeCell ref="A35:AW35"/>
    <mergeCell ref="AX35:BO35"/>
    <mergeCell ref="A40:AW40"/>
    <mergeCell ref="AX40:BO40"/>
    <mergeCell ref="A41:F41"/>
    <mergeCell ref="G41:L41"/>
    <mergeCell ref="M41:S41"/>
    <mergeCell ref="T41:AA41"/>
    <mergeCell ref="AB41:AI41"/>
    <mergeCell ref="AJ41:AS41"/>
    <mergeCell ref="AT41:BD41"/>
    <mergeCell ref="BE41:BO41"/>
    <mergeCell ref="AB44:AI44"/>
    <mergeCell ref="AJ44:AS44"/>
    <mergeCell ref="AT44:BD44"/>
    <mergeCell ref="BE44:BO44"/>
    <mergeCell ref="B45:BO45"/>
    <mergeCell ref="A46:A47"/>
    <mergeCell ref="B46:BO47"/>
    <mergeCell ref="AT42:BD42"/>
    <mergeCell ref="BE42:BO42"/>
    <mergeCell ref="A43:F43"/>
    <mergeCell ref="G43:L43"/>
    <mergeCell ref="M43:S43"/>
    <mergeCell ref="T43:AA43"/>
    <mergeCell ref="AB43:AI43"/>
    <mergeCell ref="AJ43:AS43"/>
    <mergeCell ref="AT43:BD43"/>
    <mergeCell ref="BE43:BO43"/>
    <mergeCell ref="A42:F42"/>
    <mergeCell ref="G42:L42"/>
    <mergeCell ref="M42:S42"/>
    <mergeCell ref="T42:AA42"/>
    <mergeCell ref="AB42:AI42"/>
    <mergeCell ref="AJ42:AS42"/>
    <mergeCell ref="A48:AS48"/>
    <mergeCell ref="AT48:BO48"/>
    <mergeCell ref="A49:F51"/>
    <mergeCell ref="G49:AS49"/>
    <mergeCell ref="AT49:BO49"/>
    <mergeCell ref="G50:AS50"/>
    <mergeCell ref="AT50:BO50"/>
    <mergeCell ref="G51:AS51"/>
    <mergeCell ref="AT51:BO51"/>
    <mergeCell ref="AW58:BO58"/>
    <mergeCell ref="A59:BO59"/>
    <mergeCell ref="A60:BO63"/>
    <mergeCell ref="A52:AS52"/>
    <mergeCell ref="AT52:BO52"/>
    <mergeCell ref="A53:AS53"/>
    <mergeCell ref="AT53:BO53"/>
    <mergeCell ref="A54:AS58"/>
    <mergeCell ref="AT54:BA54"/>
    <mergeCell ref="BB54:BO55"/>
    <mergeCell ref="AT56:AV58"/>
    <mergeCell ref="AW56:BO56"/>
    <mergeCell ref="AW57:BO57"/>
  </mergeCells>
  <hyperlinks>
    <hyperlink ref="AT53:BO53" location="ErrorChkFinal!I6" display="ErrorChkFinal!I6" xr:uid="{00000000-0004-0000-1200-000000000000}"/>
  </hyperlinks>
  <pageMargins left="0.3" right="0.3" top="0.6" bottom="0.75" header="0.3" footer="0.3"/>
  <pageSetup scale="65"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expression" priority="6" id="{C87585F2-78C7-4573-8FF6-EF53AC25DAC8}">
            <xm:f>Introduction!$J$20="ON"</xm:f>
            <x14:dxf>
              <numFmt numFmtId="10" formatCode="&quot;$&quot;#,##0_);[Red]\(&quot;$&quot;#,##0\)"/>
            </x14:dxf>
          </x14:cfRule>
          <xm:sqref>AX22:BO24</xm:sqref>
        </x14:conditionalFormatting>
        <x14:conditionalFormatting xmlns:xm="http://schemas.microsoft.com/office/excel/2006/main">
          <x14:cfRule type="expression" priority="5" id="{BFB6B83A-9B9A-492C-A459-644ACC01720F}">
            <xm:f>Introduction!$J$20="ON"</xm:f>
            <x14:dxf>
              <numFmt numFmtId="10" formatCode="&quot;$&quot;#,##0_);[Red]\(&quot;$&quot;#,##0\)"/>
            </x14:dxf>
          </x14:cfRule>
          <xm:sqref>AX27:BO31</xm:sqref>
        </x14:conditionalFormatting>
        <x14:conditionalFormatting xmlns:xm="http://schemas.microsoft.com/office/excel/2006/main">
          <x14:cfRule type="expression" priority="4" id="{C0AAFFDB-514C-4932-B7BD-716E76D53A40}">
            <xm:f>Introduction!$J$20="ON"</xm:f>
            <x14:dxf>
              <numFmt numFmtId="10" formatCode="&quot;$&quot;#,##0_);[Red]\(&quot;$&quot;#,##0\)"/>
            </x14:dxf>
          </x14:cfRule>
          <xm:sqref>AX33:BO33 AX35:BO35</xm:sqref>
        </x14:conditionalFormatting>
        <x14:conditionalFormatting xmlns:xm="http://schemas.microsoft.com/office/excel/2006/main">
          <x14:cfRule type="expression" priority="3" id="{A27F90BB-3D0D-412F-8013-9AB72365BAB6}">
            <xm:f>Introduction!$J$20="ON"</xm:f>
            <x14:dxf>
              <numFmt numFmtId="10" formatCode="&quot;$&quot;#,##0_);[Red]\(&quot;$&quot;#,##0\)"/>
            </x14:dxf>
          </x14:cfRule>
          <xm:sqref>AX37:BO40</xm:sqref>
        </x14:conditionalFormatting>
        <x14:conditionalFormatting xmlns:xm="http://schemas.microsoft.com/office/excel/2006/main">
          <x14:cfRule type="expression" priority="2" id="{2FCF3C37-41E2-489E-B0DF-90D763E37162}">
            <xm:f>Introduction!$J$20="ON"</xm:f>
            <x14:dxf>
              <numFmt numFmtId="10" formatCode="&quot;$&quot;#,##0_);[Red]\(&quot;$&quot;#,##0\)"/>
            </x14:dxf>
          </x14:cfRule>
          <xm:sqref>AJ42:BO44</xm:sqref>
        </x14:conditionalFormatting>
        <x14:conditionalFormatting xmlns:xm="http://schemas.microsoft.com/office/excel/2006/main">
          <x14:cfRule type="expression" priority="1" id="{45C0D931-114A-44C5-9A99-1E40E43BDD46}">
            <xm:f>Introduction!$J$20="ON"</xm:f>
            <x14:dxf>
              <numFmt numFmtId="10" formatCode="&quot;$&quot;#,##0_);[Red]\(&quot;$&quot;#,##0\)"/>
            </x14:dxf>
          </x14:cfRule>
          <xm:sqref>AX34:BO34</xm:sqref>
        </x14:conditionalFormatting>
      </x14:conditionalFormatting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dimension ref="A1:R143"/>
  <sheetViews>
    <sheetView showGridLines="0" showRowColHeaders="0" showZeros="0" showOutlineSymbols="0" zoomScale="120" zoomScaleNormal="120" workbookViewId="0">
      <selection activeCell="L9" sqref="L9:L12"/>
    </sheetView>
  </sheetViews>
  <sheetFormatPr defaultRowHeight="12.75"/>
  <cols>
    <col min="1" max="3" width="9.140625" style="249"/>
    <col min="4" max="4" width="15.85546875" style="249" customWidth="1"/>
    <col min="5" max="5" width="9.85546875" style="249" customWidth="1"/>
    <col min="6" max="6" width="7.28515625" style="249" customWidth="1"/>
    <col min="7" max="7" width="5.85546875" style="249" customWidth="1"/>
    <col min="8" max="8" width="6.42578125" style="249" customWidth="1"/>
    <col min="9" max="9" width="7.5703125" style="249" customWidth="1"/>
    <col min="10" max="10" width="9.140625" style="249"/>
    <col min="11" max="11" width="11.140625" style="249" customWidth="1"/>
    <col min="12" max="12" width="14.85546875" style="249" customWidth="1"/>
    <col min="13" max="259" width="9.140625" style="249"/>
    <col min="260" max="260" width="15.85546875" style="249" customWidth="1"/>
    <col min="261" max="261" width="9.85546875" style="249" customWidth="1"/>
    <col min="262" max="262" width="7.28515625" style="249" customWidth="1"/>
    <col min="263" max="263" width="5.85546875" style="249" customWidth="1"/>
    <col min="264" max="264" width="6.42578125" style="249" customWidth="1"/>
    <col min="265" max="265" width="7.5703125" style="249" customWidth="1"/>
    <col min="266" max="266" width="9.140625" style="249"/>
    <col min="267" max="267" width="11.140625" style="249" customWidth="1"/>
    <col min="268" max="268" width="14.85546875" style="249" customWidth="1"/>
    <col min="269" max="515" width="9.140625" style="249"/>
    <col min="516" max="516" width="15.85546875" style="249" customWidth="1"/>
    <col min="517" max="517" width="9.85546875" style="249" customWidth="1"/>
    <col min="518" max="518" width="7.28515625" style="249" customWidth="1"/>
    <col min="519" max="519" width="5.85546875" style="249" customWidth="1"/>
    <col min="520" max="520" width="6.42578125" style="249" customWidth="1"/>
    <col min="521" max="521" width="7.5703125" style="249" customWidth="1"/>
    <col min="522" max="522" width="9.140625" style="249"/>
    <col min="523" max="523" width="11.140625" style="249" customWidth="1"/>
    <col min="524" max="524" width="14.85546875" style="249" customWidth="1"/>
    <col min="525" max="771" width="9.140625" style="249"/>
    <col min="772" max="772" width="15.85546875" style="249" customWidth="1"/>
    <col min="773" max="773" width="9.85546875" style="249" customWidth="1"/>
    <col min="774" max="774" width="7.28515625" style="249" customWidth="1"/>
    <col min="775" max="775" width="5.85546875" style="249" customWidth="1"/>
    <col min="776" max="776" width="6.42578125" style="249" customWidth="1"/>
    <col min="777" max="777" width="7.5703125" style="249" customWidth="1"/>
    <col min="778" max="778" width="9.140625" style="249"/>
    <col min="779" max="779" width="11.140625" style="249" customWidth="1"/>
    <col min="780" max="780" width="14.85546875" style="249" customWidth="1"/>
    <col min="781" max="1027" width="9.140625" style="249"/>
    <col min="1028" max="1028" width="15.85546875" style="249" customWidth="1"/>
    <col min="1029" max="1029" width="9.85546875" style="249" customWidth="1"/>
    <col min="1030" max="1030" width="7.28515625" style="249" customWidth="1"/>
    <col min="1031" max="1031" width="5.85546875" style="249" customWidth="1"/>
    <col min="1032" max="1032" width="6.42578125" style="249" customWidth="1"/>
    <col min="1033" max="1033" width="7.5703125" style="249" customWidth="1"/>
    <col min="1034" max="1034" width="9.140625" style="249"/>
    <col min="1035" max="1035" width="11.140625" style="249" customWidth="1"/>
    <col min="1036" max="1036" width="14.85546875" style="249" customWidth="1"/>
    <col min="1037" max="1283" width="9.140625" style="249"/>
    <col min="1284" max="1284" width="15.85546875" style="249" customWidth="1"/>
    <col min="1285" max="1285" width="9.85546875" style="249" customWidth="1"/>
    <col min="1286" max="1286" width="7.28515625" style="249" customWidth="1"/>
    <col min="1287" max="1287" width="5.85546875" style="249" customWidth="1"/>
    <col min="1288" max="1288" width="6.42578125" style="249" customWidth="1"/>
    <col min="1289" max="1289" width="7.5703125" style="249" customWidth="1"/>
    <col min="1290" max="1290" width="9.140625" style="249"/>
    <col min="1291" max="1291" width="11.140625" style="249" customWidth="1"/>
    <col min="1292" max="1292" width="14.85546875" style="249" customWidth="1"/>
    <col min="1293" max="1539" width="9.140625" style="249"/>
    <col min="1540" max="1540" width="15.85546875" style="249" customWidth="1"/>
    <col min="1541" max="1541" width="9.85546875" style="249" customWidth="1"/>
    <col min="1542" max="1542" width="7.28515625" style="249" customWidth="1"/>
    <col min="1543" max="1543" width="5.85546875" style="249" customWidth="1"/>
    <col min="1544" max="1544" width="6.42578125" style="249" customWidth="1"/>
    <col min="1545" max="1545" width="7.5703125" style="249" customWidth="1"/>
    <col min="1546" max="1546" width="9.140625" style="249"/>
    <col min="1547" max="1547" width="11.140625" style="249" customWidth="1"/>
    <col min="1548" max="1548" width="14.85546875" style="249" customWidth="1"/>
    <col min="1549" max="1795" width="9.140625" style="249"/>
    <col min="1796" max="1796" width="15.85546875" style="249" customWidth="1"/>
    <col min="1797" max="1797" width="9.85546875" style="249" customWidth="1"/>
    <col min="1798" max="1798" width="7.28515625" style="249" customWidth="1"/>
    <col min="1799" max="1799" width="5.85546875" style="249" customWidth="1"/>
    <col min="1800" max="1800" width="6.42578125" style="249" customWidth="1"/>
    <col min="1801" max="1801" width="7.5703125" style="249" customWidth="1"/>
    <col min="1802" max="1802" width="9.140625" style="249"/>
    <col min="1803" max="1803" width="11.140625" style="249" customWidth="1"/>
    <col min="1804" max="1804" width="14.85546875" style="249" customWidth="1"/>
    <col min="1805" max="2051" width="9.140625" style="249"/>
    <col min="2052" max="2052" width="15.85546875" style="249" customWidth="1"/>
    <col min="2053" max="2053" width="9.85546875" style="249" customWidth="1"/>
    <col min="2054" max="2054" width="7.28515625" style="249" customWidth="1"/>
    <col min="2055" max="2055" width="5.85546875" style="249" customWidth="1"/>
    <col min="2056" max="2056" width="6.42578125" style="249" customWidth="1"/>
    <col min="2057" max="2057" width="7.5703125" style="249" customWidth="1"/>
    <col min="2058" max="2058" width="9.140625" style="249"/>
    <col min="2059" max="2059" width="11.140625" style="249" customWidth="1"/>
    <col min="2060" max="2060" width="14.85546875" style="249" customWidth="1"/>
    <col min="2061" max="2307" width="9.140625" style="249"/>
    <col min="2308" max="2308" width="15.85546875" style="249" customWidth="1"/>
    <col min="2309" max="2309" width="9.85546875" style="249" customWidth="1"/>
    <col min="2310" max="2310" width="7.28515625" style="249" customWidth="1"/>
    <col min="2311" max="2311" width="5.85546875" style="249" customWidth="1"/>
    <col min="2312" max="2312" width="6.42578125" style="249" customWidth="1"/>
    <col min="2313" max="2313" width="7.5703125" style="249" customWidth="1"/>
    <col min="2314" max="2314" width="9.140625" style="249"/>
    <col min="2315" max="2315" width="11.140625" style="249" customWidth="1"/>
    <col min="2316" max="2316" width="14.85546875" style="249" customWidth="1"/>
    <col min="2317" max="2563" width="9.140625" style="249"/>
    <col min="2564" max="2564" width="15.85546875" style="249" customWidth="1"/>
    <col min="2565" max="2565" width="9.85546875" style="249" customWidth="1"/>
    <col min="2566" max="2566" width="7.28515625" style="249" customWidth="1"/>
    <col min="2567" max="2567" width="5.85546875" style="249" customWidth="1"/>
    <col min="2568" max="2568" width="6.42578125" style="249" customWidth="1"/>
    <col min="2569" max="2569" width="7.5703125" style="249" customWidth="1"/>
    <col min="2570" max="2570" width="9.140625" style="249"/>
    <col min="2571" max="2571" width="11.140625" style="249" customWidth="1"/>
    <col min="2572" max="2572" width="14.85546875" style="249" customWidth="1"/>
    <col min="2573" max="2819" width="9.140625" style="249"/>
    <col min="2820" max="2820" width="15.85546875" style="249" customWidth="1"/>
    <col min="2821" max="2821" width="9.85546875" style="249" customWidth="1"/>
    <col min="2822" max="2822" width="7.28515625" style="249" customWidth="1"/>
    <col min="2823" max="2823" width="5.85546875" style="249" customWidth="1"/>
    <col min="2824" max="2824" width="6.42578125" style="249" customWidth="1"/>
    <col min="2825" max="2825" width="7.5703125" style="249" customWidth="1"/>
    <col min="2826" max="2826" width="9.140625" style="249"/>
    <col min="2827" max="2827" width="11.140625" style="249" customWidth="1"/>
    <col min="2828" max="2828" width="14.85546875" style="249" customWidth="1"/>
    <col min="2829" max="3075" width="9.140625" style="249"/>
    <col min="3076" max="3076" width="15.85546875" style="249" customWidth="1"/>
    <col min="3077" max="3077" width="9.85546875" style="249" customWidth="1"/>
    <col min="3078" max="3078" width="7.28515625" style="249" customWidth="1"/>
    <col min="3079" max="3079" width="5.85546875" style="249" customWidth="1"/>
    <col min="3080" max="3080" width="6.42578125" style="249" customWidth="1"/>
    <col min="3081" max="3081" width="7.5703125" style="249" customWidth="1"/>
    <col min="3082" max="3082" width="9.140625" style="249"/>
    <col min="3083" max="3083" width="11.140625" style="249" customWidth="1"/>
    <col min="3084" max="3084" width="14.85546875" style="249" customWidth="1"/>
    <col min="3085" max="3331" width="9.140625" style="249"/>
    <col min="3332" max="3332" width="15.85546875" style="249" customWidth="1"/>
    <col min="3333" max="3333" width="9.85546875" style="249" customWidth="1"/>
    <col min="3334" max="3334" width="7.28515625" style="249" customWidth="1"/>
    <col min="3335" max="3335" width="5.85546875" style="249" customWidth="1"/>
    <col min="3336" max="3336" width="6.42578125" style="249" customWidth="1"/>
    <col min="3337" max="3337" width="7.5703125" style="249" customWidth="1"/>
    <col min="3338" max="3338" width="9.140625" style="249"/>
    <col min="3339" max="3339" width="11.140625" style="249" customWidth="1"/>
    <col min="3340" max="3340" width="14.85546875" style="249" customWidth="1"/>
    <col min="3341" max="3587" width="9.140625" style="249"/>
    <col min="3588" max="3588" width="15.85546875" style="249" customWidth="1"/>
    <col min="3589" max="3589" width="9.85546875" style="249" customWidth="1"/>
    <col min="3590" max="3590" width="7.28515625" style="249" customWidth="1"/>
    <col min="3591" max="3591" width="5.85546875" style="249" customWidth="1"/>
    <col min="3592" max="3592" width="6.42578125" style="249" customWidth="1"/>
    <col min="3593" max="3593" width="7.5703125" style="249" customWidth="1"/>
    <col min="3594" max="3594" width="9.140625" style="249"/>
    <col min="3595" max="3595" width="11.140625" style="249" customWidth="1"/>
    <col min="3596" max="3596" width="14.85546875" style="249" customWidth="1"/>
    <col min="3597" max="3843" width="9.140625" style="249"/>
    <col min="3844" max="3844" width="15.85546875" style="249" customWidth="1"/>
    <col min="3845" max="3845" width="9.85546875" style="249" customWidth="1"/>
    <col min="3846" max="3846" width="7.28515625" style="249" customWidth="1"/>
    <col min="3847" max="3847" width="5.85546875" style="249" customWidth="1"/>
    <col min="3848" max="3848" width="6.42578125" style="249" customWidth="1"/>
    <col min="3849" max="3849" width="7.5703125" style="249" customWidth="1"/>
    <col min="3850" max="3850" width="9.140625" style="249"/>
    <col min="3851" max="3851" width="11.140625" style="249" customWidth="1"/>
    <col min="3852" max="3852" width="14.85546875" style="249" customWidth="1"/>
    <col min="3853" max="4099" width="9.140625" style="249"/>
    <col min="4100" max="4100" width="15.85546875" style="249" customWidth="1"/>
    <col min="4101" max="4101" width="9.85546875" style="249" customWidth="1"/>
    <col min="4102" max="4102" width="7.28515625" style="249" customWidth="1"/>
    <col min="4103" max="4103" width="5.85546875" style="249" customWidth="1"/>
    <col min="4104" max="4104" width="6.42578125" style="249" customWidth="1"/>
    <col min="4105" max="4105" width="7.5703125" style="249" customWidth="1"/>
    <col min="4106" max="4106" width="9.140625" style="249"/>
    <col min="4107" max="4107" width="11.140625" style="249" customWidth="1"/>
    <col min="4108" max="4108" width="14.85546875" style="249" customWidth="1"/>
    <col min="4109" max="4355" width="9.140625" style="249"/>
    <col min="4356" max="4356" width="15.85546875" style="249" customWidth="1"/>
    <col min="4357" max="4357" width="9.85546875" style="249" customWidth="1"/>
    <col min="4358" max="4358" width="7.28515625" style="249" customWidth="1"/>
    <col min="4359" max="4359" width="5.85546875" style="249" customWidth="1"/>
    <col min="4360" max="4360" width="6.42578125" style="249" customWidth="1"/>
    <col min="4361" max="4361" width="7.5703125" style="249" customWidth="1"/>
    <col min="4362" max="4362" width="9.140625" style="249"/>
    <col min="4363" max="4363" width="11.140625" style="249" customWidth="1"/>
    <col min="4364" max="4364" width="14.85546875" style="249" customWidth="1"/>
    <col min="4365" max="4611" width="9.140625" style="249"/>
    <col min="4612" max="4612" width="15.85546875" style="249" customWidth="1"/>
    <col min="4613" max="4613" width="9.85546875" style="249" customWidth="1"/>
    <col min="4614" max="4614" width="7.28515625" style="249" customWidth="1"/>
    <col min="4615" max="4615" width="5.85546875" style="249" customWidth="1"/>
    <col min="4616" max="4616" width="6.42578125" style="249" customWidth="1"/>
    <col min="4617" max="4617" width="7.5703125" style="249" customWidth="1"/>
    <col min="4618" max="4618" width="9.140625" style="249"/>
    <col min="4619" max="4619" width="11.140625" style="249" customWidth="1"/>
    <col min="4620" max="4620" width="14.85546875" style="249" customWidth="1"/>
    <col min="4621" max="4867" width="9.140625" style="249"/>
    <col min="4868" max="4868" width="15.85546875" style="249" customWidth="1"/>
    <col min="4869" max="4869" width="9.85546875" style="249" customWidth="1"/>
    <col min="4870" max="4870" width="7.28515625" style="249" customWidth="1"/>
    <col min="4871" max="4871" width="5.85546875" style="249" customWidth="1"/>
    <col min="4872" max="4872" width="6.42578125" style="249" customWidth="1"/>
    <col min="4873" max="4873" width="7.5703125" style="249" customWidth="1"/>
    <col min="4874" max="4874" width="9.140625" style="249"/>
    <col min="4875" max="4875" width="11.140625" style="249" customWidth="1"/>
    <col min="4876" max="4876" width="14.85546875" style="249" customWidth="1"/>
    <col min="4877" max="5123" width="9.140625" style="249"/>
    <col min="5124" max="5124" width="15.85546875" style="249" customWidth="1"/>
    <col min="5125" max="5125" width="9.85546875" style="249" customWidth="1"/>
    <col min="5126" max="5126" width="7.28515625" style="249" customWidth="1"/>
    <col min="5127" max="5127" width="5.85546875" style="249" customWidth="1"/>
    <col min="5128" max="5128" width="6.42578125" style="249" customWidth="1"/>
    <col min="5129" max="5129" width="7.5703125" style="249" customWidth="1"/>
    <col min="5130" max="5130" width="9.140625" style="249"/>
    <col min="5131" max="5131" width="11.140625" style="249" customWidth="1"/>
    <col min="5132" max="5132" width="14.85546875" style="249" customWidth="1"/>
    <col min="5133" max="5379" width="9.140625" style="249"/>
    <col min="5380" max="5380" width="15.85546875" style="249" customWidth="1"/>
    <col min="5381" max="5381" width="9.85546875" style="249" customWidth="1"/>
    <col min="5382" max="5382" width="7.28515625" style="249" customWidth="1"/>
    <col min="5383" max="5383" width="5.85546875" style="249" customWidth="1"/>
    <col min="5384" max="5384" width="6.42578125" style="249" customWidth="1"/>
    <col min="5385" max="5385" width="7.5703125" style="249" customWidth="1"/>
    <col min="5386" max="5386" width="9.140625" style="249"/>
    <col min="5387" max="5387" width="11.140625" style="249" customWidth="1"/>
    <col min="5388" max="5388" width="14.85546875" style="249" customWidth="1"/>
    <col min="5389" max="5635" width="9.140625" style="249"/>
    <col min="5636" max="5636" width="15.85546875" style="249" customWidth="1"/>
    <col min="5637" max="5637" width="9.85546875" style="249" customWidth="1"/>
    <col min="5638" max="5638" width="7.28515625" style="249" customWidth="1"/>
    <col min="5639" max="5639" width="5.85546875" style="249" customWidth="1"/>
    <col min="5640" max="5640" width="6.42578125" style="249" customWidth="1"/>
    <col min="5641" max="5641" width="7.5703125" style="249" customWidth="1"/>
    <col min="5642" max="5642" width="9.140625" style="249"/>
    <col min="5643" max="5643" width="11.140625" style="249" customWidth="1"/>
    <col min="5644" max="5644" width="14.85546875" style="249" customWidth="1"/>
    <col min="5645" max="5891" width="9.140625" style="249"/>
    <col min="5892" max="5892" width="15.85546875" style="249" customWidth="1"/>
    <col min="5893" max="5893" width="9.85546875" style="249" customWidth="1"/>
    <col min="5894" max="5894" width="7.28515625" style="249" customWidth="1"/>
    <col min="5895" max="5895" width="5.85546875" style="249" customWidth="1"/>
    <col min="5896" max="5896" width="6.42578125" style="249" customWidth="1"/>
    <col min="5897" max="5897" width="7.5703125" style="249" customWidth="1"/>
    <col min="5898" max="5898" width="9.140625" style="249"/>
    <col min="5899" max="5899" width="11.140625" style="249" customWidth="1"/>
    <col min="5900" max="5900" width="14.85546875" style="249" customWidth="1"/>
    <col min="5901" max="6147" width="9.140625" style="249"/>
    <col min="6148" max="6148" width="15.85546875" style="249" customWidth="1"/>
    <col min="6149" max="6149" width="9.85546875" style="249" customWidth="1"/>
    <col min="6150" max="6150" width="7.28515625" style="249" customWidth="1"/>
    <col min="6151" max="6151" width="5.85546875" style="249" customWidth="1"/>
    <col min="6152" max="6152" width="6.42578125" style="249" customWidth="1"/>
    <col min="6153" max="6153" width="7.5703125" style="249" customWidth="1"/>
    <col min="6154" max="6154" width="9.140625" style="249"/>
    <col min="6155" max="6155" width="11.140625" style="249" customWidth="1"/>
    <col min="6156" max="6156" width="14.85546875" style="249" customWidth="1"/>
    <col min="6157" max="6403" width="9.140625" style="249"/>
    <col min="6404" max="6404" width="15.85546875" style="249" customWidth="1"/>
    <col min="6405" max="6405" width="9.85546875" style="249" customWidth="1"/>
    <col min="6406" max="6406" width="7.28515625" style="249" customWidth="1"/>
    <col min="6407" max="6407" width="5.85546875" style="249" customWidth="1"/>
    <col min="6408" max="6408" width="6.42578125" style="249" customWidth="1"/>
    <col min="6409" max="6409" width="7.5703125" style="249" customWidth="1"/>
    <col min="6410" max="6410" width="9.140625" style="249"/>
    <col min="6411" max="6411" width="11.140625" style="249" customWidth="1"/>
    <col min="6412" max="6412" width="14.85546875" style="249" customWidth="1"/>
    <col min="6413" max="6659" width="9.140625" style="249"/>
    <col min="6660" max="6660" width="15.85546875" style="249" customWidth="1"/>
    <col min="6661" max="6661" width="9.85546875" style="249" customWidth="1"/>
    <col min="6662" max="6662" width="7.28515625" style="249" customWidth="1"/>
    <col min="6663" max="6663" width="5.85546875" style="249" customWidth="1"/>
    <col min="6664" max="6664" width="6.42578125" style="249" customWidth="1"/>
    <col min="6665" max="6665" width="7.5703125" style="249" customWidth="1"/>
    <col min="6666" max="6666" width="9.140625" style="249"/>
    <col min="6667" max="6667" width="11.140625" style="249" customWidth="1"/>
    <col min="6668" max="6668" width="14.85546875" style="249" customWidth="1"/>
    <col min="6669" max="6915" width="9.140625" style="249"/>
    <col min="6916" max="6916" width="15.85546875" style="249" customWidth="1"/>
    <col min="6917" max="6917" width="9.85546875" style="249" customWidth="1"/>
    <col min="6918" max="6918" width="7.28515625" style="249" customWidth="1"/>
    <col min="6919" max="6919" width="5.85546875" style="249" customWidth="1"/>
    <col min="6920" max="6920" width="6.42578125" style="249" customWidth="1"/>
    <col min="6921" max="6921" width="7.5703125" style="249" customWidth="1"/>
    <col min="6922" max="6922" width="9.140625" style="249"/>
    <col min="6923" max="6923" width="11.140625" style="249" customWidth="1"/>
    <col min="6924" max="6924" width="14.85546875" style="249" customWidth="1"/>
    <col min="6925" max="7171" width="9.140625" style="249"/>
    <col min="7172" max="7172" width="15.85546875" style="249" customWidth="1"/>
    <col min="7173" max="7173" width="9.85546875" style="249" customWidth="1"/>
    <col min="7174" max="7174" width="7.28515625" style="249" customWidth="1"/>
    <col min="7175" max="7175" width="5.85546875" style="249" customWidth="1"/>
    <col min="7176" max="7176" width="6.42578125" style="249" customWidth="1"/>
    <col min="7177" max="7177" width="7.5703125" style="249" customWidth="1"/>
    <col min="7178" max="7178" width="9.140625" style="249"/>
    <col min="7179" max="7179" width="11.140625" style="249" customWidth="1"/>
    <col min="7180" max="7180" width="14.85546875" style="249" customWidth="1"/>
    <col min="7181" max="7427" width="9.140625" style="249"/>
    <col min="7428" max="7428" width="15.85546875" style="249" customWidth="1"/>
    <col min="7429" max="7429" width="9.85546875" style="249" customWidth="1"/>
    <col min="7430" max="7430" width="7.28515625" style="249" customWidth="1"/>
    <col min="7431" max="7431" width="5.85546875" style="249" customWidth="1"/>
    <col min="7432" max="7432" width="6.42578125" style="249" customWidth="1"/>
    <col min="7433" max="7433" width="7.5703125" style="249" customWidth="1"/>
    <col min="7434" max="7434" width="9.140625" style="249"/>
    <col min="7435" max="7435" width="11.140625" style="249" customWidth="1"/>
    <col min="7436" max="7436" width="14.85546875" style="249" customWidth="1"/>
    <col min="7437" max="7683" width="9.140625" style="249"/>
    <col min="7684" max="7684" width="15.85546875" style="249" customWidth="1"/>
    <col min="7685" max="7685" width="9.85546875" style="249" customWidth="1"/>
    <col min="7686" max="7686" width="7.28515625" style="249" customWidth="1"/>
    <col min="7687" max="7687" width="5.85546875" style="249" customWidth="1"/>
    <col min="7688" max="7688" width="6.42578125" style="249" customWidth="1"/>
    <col min="7689" max="7689" width="7.5703125" style="249" customWidth="1"/>
    <col min="7690" max="7690" width="9.140625" style="249"/>
    <col min="7691" max="7691" width="11.140625" style="249" customWidth="1"/>
    <col min="7692" max="7692" width="14.85546875" style="249" customWidth="1"/>
    <col min="7693" max="7939" width="9.140625" style="249"/>
    <col min="7940" max="7940" width="15.85546875" style="249" customWidth="1"/>
    <col min="7941" max="7941" width="9.85546875" style="249" customWidth="1"/>
    <col min="7942" max="7942" width="7.28515625" style="249" customWidth="1"/>
    <col min="7943" max="7943" width="5.85546875" style="249" customWidth="1"/>
    <col min="7944" max="7944" width="6.42578125" style="249" customWidth="1"/>
    <col min="7945" max="7945" width="7.5703125" style="249" customWidth="1"/>
    <col min="7946" max="7946" width="9.140625" style="249"/>
    <col min="7947" max="7947" width="11.140625" style="249" customWidth="1"/>
    <col min="7948" max="7948" width="14.85546875" style="249" customWidth="1"/>
    <col min="7949" max="8195" width="9.140625" style="249"/>
    <col min="8196" max="8196" width="15.85546875" style="249" customWidth="1"/>
    <col min="8197" max="8197" width="9.85546875" style="249" customWidth="1"/>
    <col min="8198" max="8198" width="7.28515625" style="249" customWidth="1"/>
    <col min="8199" max="8199" width="5.85546875" style="249" customWidth="1"/>
    <col min="8200" max="8200" width="6.42578125" style="249" customWidth="1"/>
    <col min="8201" max="8201" width="7.5703125" style="249" customWidth="1"/>
    <col min="8202" max="8202" width="9.140625" style="249"/>
    <col min="8203" max="8203" width="11.140625" style="249" customWidth="1"/>
    <col min="8204" max="8204" width="14.85546875" style="249" customWidth="1"/>
    <col min="8205" max="8451" width="9.140625" style="249"/>
    <col min="8452" max="8452" width="15.85546875" style="249" customWidth="1"/>
    <col min="8453" max="8453" width="9.85546875" style="249" customWidth="1"/>
    <col min="8454" max="8454" width="7.28515625" style="249" customWidth="1"/>
    <col min="8455" max="8455" width="5.85546875" style="249" customWidth="1"/>
    <col min="8456" max="8456" width="6.42578125" style="249" customWidth="1"/>
    <col min="8457" max="8457" width="7.5703125" style="249" customWidth="1"/>
    <col min="8458" max="8458" width="9.140625" style="249"/>
    <col min="8459" max="8459" width="11.140625" style="249" customWidth="1"/>
    <col min="8460" max="8460" width="14.85546875" style="249" customWidth="1"/>
    <col min="8461" max="8707" width="9.140625" style="249"/>
    <col min="8708" max="8708" width="15.85546875" style="249" customWidth="1"/>
    <col min="8709" max="8709" width="9.85546875" style="249" customWidth="1"/>
    <col min="8710" max="8710" width="7.28515625" style="249" customWidth="1"/>
    <col min="8711" max="8711" width="5.85546875" style="249" customWidth="1"/>
    <col min="8712" max="8712" width="6.42578125" style="249" customWidth="1"/>
    <col min="8713" max="8713" width="7.5703125" style="249" customWidth="1"/>
    <col min="8714" max="8714" width="9.140625" style="249"/>
    <col min="8715" max="8715" width="11.140625" style="249" customWidth="1"/>
    <col min="8716" max="8716" width="14.85546875" style="249" customWidth="1"/>
    <col min="8717" max="8963" width="9.140625" style="249"/>
    <col min="8964" max="8964" width="15.85546875" style="249" customWidth="1"/>
    <col min="8965" max="8965" width="9.85546875" style="249" customWidth="1"/>
    <col min="8966" max="8966" width="7.28515625" style="249" customWidth="1"/>
    <col min="8967" max="8967" width="5.85546875" style="249" customWidth="1"/>
    <col min="8968" max="8968" width="6.42578125" style="249" customWidth="1"/>
    <col min="8969" max="8969" width="7.5703125" style="249" customWidth="1"/>
    <col min="8970" max="8970" width="9.140625" style="249"/>
    <col min="8971" max="8971" width="11.140625" style="249" customWidth="1"/>
    <col min="8972" max="8972" width="14.85546875" style="249" customWidth="1"/>
    <col min="8973" max="9219" width="9.140625" style="249"/>
    <col min="9220" max="9220" width="15.85546875" style="249" customWidth="1"/>
    <col min="9221" max="9221" width="9.85546875" style="249" customWidth="1"/>
    <col min="9222" max="9222" width="7.28515625" style="249" customWidth="1"/>
    <col min="9223" max="9223" width="5.85546875" style="249" customWidth="1"/>
    <col min="9224" max="9224" width="6.42578125" style="249" customWidth="1"/>
    <col min="9225" max="9225" width="7.5703125" style="249" customWidth="1"/>
    <col min="9226" max="9226" width="9.140625" style="249"/>
    <col min="9227" max="9227" width="11.140625" style="249" customWidth="1"/>
    <col min="9228" max="9228" width="14.85546875" style="249" customWidth="1"/>
    <col min="9229" max="9475" width="9.140625" style="249"/>
    <col min="9476" max="9476" width="15.85546875" style="249" customWidth="1"/>
    <col min="9477" max="9477" width="9.85546875" style="249" customWidth="1"/>
    <col min="9478" max="9478" width="7.28515625" style="249" customWidth="1"/>
    <col min="9479" max="9479" width="5.85546875" style="249" customWidth="1"/>
    <col min="9480" max="9480" width="6.42578125" style="249" customWidth="1"/>
    <col min="9481" max="9481" width="7.5703125" style="249" customWidth="1"/>
    <col min="9482" max="9482" width="9.140625" style="249"/>
    <col min="9483" max="9483" width="11.140625" style="249" customWidth="1"/>
    <col min="9484" max="9484" width="14.85546875" style="249" customWidth="1"/>
    <col min="9485" max="9731" width="9.140625" style="249"/>
    <col min="9732" max="9732" width="15.85546875" style="249" customWidth="1"/>
    <col min="9733" max="9733" width="9.85546875" style="249" customWidth="1"/>
    <col min="9734" max="9734" width="7.28515625" style="249" customWidth="1"/>
    <col min="9735" max="9735" width="5.85546875" style="249" customWidth="1"/>
    <col min="9736" max="9736" width="6.42578125" style="249" customWidth="1"/>
    <col min="9737" max="9737" width="7.5703125" style="249" customWidth="1"/>
    <col min="9738" max="9738" width="9.140625" style="249"/>
    <col min="9739" max="9739" width="11.140625" style="249" customWidth="1"/>
    <col min="9740" max="9740" width="14.85546875" style="249" customWidth="1"/>
    <col min="9741" max="9987" width="9.140625" style="249"/>
    <col min="9988" max="9988" width="15.85546875" style="249" customWidth="1"/>
    <col min="9989" max="9989" width="9.85546875" style="249" customWidth="1"/>
    <col min="9990" max="9990" width="7.28515625" style="249" customWidth="1"/>
    <col min="9991" max="9991" width="5.85546875" style="249" customWidth="1"/>
    <col min="9992" max="9992" width="6.42578125" style="249" customWidth="1"/>
    <col min="9993" max="9993" width="7.5703125" style="249" customWidth="1"/>
    <col min="9994" max="9994" width="9.140625" style="249"/>
    <col min="9995" max="9995" width="11.140625" style="249" customWidth="1"/>
    <col min="9996" max="9996" width="14.85546875" style="249" customWidth="1"/>
    <col min="9997" max="10243" width="9.140625" style="249"/>
    <col min="10244" max="10244" width="15.85546875" style="249" customWidth="1"/>
    <col min="10245" max="10245" width="9.85546875" style="249" customWidth="1"/>
    <col min="10246" max="10246" width="7.28515625" style="249" customWidth="1"/>
    <col min="10247" max="10247" width="5.85546875" style="249" customWidth="1"/>
    <col min="10248" max="10248" width="6.42578125" style="249" customWidth="1"/>
    <col min="10249" max="10249" width="7.5703125" style="249" customWidth="1"/>
    <col min="10250" max="10250" width="9.140625" style="249"/>
    <col min="10251" max="10251" width="11.140625" style="249" customWidth="1"/>
    <col min="10252" max="10252" width="14.85546875" style="249" customWidth="1"/>
    <col min="10253" max="10499" width="9.140625" style="249"/>
    <col min="10500" max="10500" width="15.85546875" style="249" customWidth="1"/>
    <col min="10501" max="10501" width="9.85546875" style="249" customWidth="1"/>
    <col min="10502" max="10502" width="7.28515625" style="249" customWidth="1"/>
    <col min="10503" max="10503" width="5.85546875" style="249" customWidth="1"/>
    <col min="10504" max="10504" width="6.42578125" style="249" customWidth="1"/>
    <col min="10505" max="10505" width="7.5703125" style="249" customWidth="1"/>
    <col min="10506" max="10506" width="9.140625" style="249"/>
    <col min="10507" max="10507" width="11.140625" style="249" customWidth="1"/>
    <col min="10508" max="10508" width="14.85546875" style="249" customWidth="1"/>
    <col min="10509" max="10755" width="9.140625" style="249"/>
    <col min="10756" max="10756" width="15.85546875" style="249" customWidth="1"/>
    <col min="10757" max="10757" width="9.85546875" style="249" customWidth="1"/>
    <col min="10758" max="10758" width="7.28515625" style="249" customWidth="1"/>
    <col min="10759" max="10759" width="5.85546875" style="249" customWidth="1"/>
    <col min="10760" max="10760" width="6.42578125" style="249" customWidth="1"/>
    <col min="10761" max="10761" width="7.5703125" style="249" customWidth="1"/>
    <col min="10762" max="10762" width="9.140625" style="249"/>
    <col min="10763" max="10763" width="11.140625" style="249" customWidth="1"/>
    <col min="10764" max="10764" width="14.85546875" style="249" customWidth="1"/>
    <col min="10765" max="11011" width="9.140625" style="249"/>
    <col min="11012" max="11012" width="15.85546875" style="249" customWidth="1"/>
    <col min="11013" max="11013" width="9.85546875" style="249" customWidth="1"/>
    <col min="11014" max="11014" width="7.28515625" style="249" customWidth="1"/>
    <col min="11015" max="11015" width="5.85546875" style="249" customWidth="1"/>
    <col min="11016" max="11016" width="6.42578125" style="249" customWidth="1"/>
    <col min="11017" max="11017" width="7.5703125" style="249" customWidth="1"/>
    <col min="11018" max="11018" width="9.140625" style="249"/>
    <col min="11019" max="11019" width="11.140625" style="249" customWidth="1"/>
    <col min="11020" max="11020" width="14.85546875" style="249" customWidth="1"/>
    <col min="11021" max="11267" width="9.140625" style="249"/>
    <col min="11268" max="11268" width="15.85546875" style="249" customWidth="1"/>
    <col min="11269" max="11269" width="9.85546875" style="249" customWidth="1"/>
    <col min="11270" max="11270" width="7.28515625" style="249" customWidth="1"/>
    <col min="11271" max="11271" width="5.85546875" style="249" customWidth="1"/>
    <col min="11272" max="11272" width="6.42578125" style="249" customWidth="1"/>
    <col min="11273" max="11273" width="7.5703125" style="249" customWidth="1"/>
    <col min="11274" max="11274" width="9.140625" style="249"/>
    <col min="11275" max="11275" width="11.140625" style="249" customWidth="1"/>
    <col min="11276" max="11276" width="14.85546875" style="249" customWidth="1"/>
    <col min="11277" max="11523" width="9.140625" style="249"/>
    <col min="11524" max="11524" width="15.85546875" style="249" customWidth="1"/>
    <col min="11525" max="11525" width="9.85546875" style="249" customWidth="1"/>
    <col min="11526" max="11526" width="7.28515625" style="249" customWidth="1"/>
    <col min="11527" max="11527" width="5.85546875" style="249" customWidth="1"/>
    <col min="11528" max="11528" width="6.42578125" style="249" customWidth="1"/>
    <col min="11529" max="11529" width="7.5703125" style="249" customWidth="1"/>
    <col min="11530" max="11530" width="9.140625" style="249"/>
    <col min="11531" max="11531" width="11.140625" style="249" customWidth="1"/>
    <col min="11532" max="11532" width="14.85546875" style="249" customWidth="1"/>
    <col min="11533" max="11779" width="9.140625" style="249"/>
    <col min="11780" max="11780" width="15.85546875" style="249" customWidth="1"/>
    <col min="11781" max="11781" width="9.85546875" style="249" customWidth="1"/>
    <col min="11782" max="11782" width="7.28515625" style="249" customWidth="1"/>
    <col min="11783" max="11783" width="5.85546875" style="249" customWidth="1"/>
    <col min="11784" max="11784" width="6.42578125" style="249" customWidth="1"/>
    <col min="11785" max="11785" width="7.5703125" style="249" customWidth="1"/>
    <col min="11786" max="11786" width="9.140625" style="249"/>
    <col min="11787" max="11787" width="11.140625" style="249" customWidth="1"/>
    <col min="11788" max="11788" width="14.85546875" style="249" customWidth="1"/>
    <col min="11789" max="12035" width="9.140625" style="249"/>
    <col min="12036" max="12036" width="15.85546875" style="249" customWidth="1"/>
    <col min="12037" max="12037" width="9.85546875" style="249" customWidth="1"/>
    <col min="12038" max="12038" width="7.28515625" style="249" customWidth="1"/>
    <col min="12039" max="12039" width="5.85546875" style="249" customWidth="1"/>
    <col min="12040" max="12040" width="6.42578125" style="249" customWidth="1"/>
    <col min="12041" max="12041" width="7.5703125" style="249" customWidth="1"/>
    <col min="12042" max="12042" width="9.140625" style="249"/>
    <col min="12043" max="12043" width="11.140625" style="249" customWidth="1"/>
    <col min="12044" max="12044" width="14.85546875" style="249" customWidth="1"/>
    <col min="12045" max="12291" width="9.140625" style="249"/>
    <col min="12292" max="12292" width="15.85546875" style="249" customWidth="1"/>
    <col min="12293" max="12293" width="9.85546875" style="249" customWidth="1"/>
    <col min="12294" max="12294" width="7.28515625" style="249" customWidth="1"/>
    <col min="12295" max="12295" width="5.85546875" style="249" customWidth="1"/>
    <col min="12296" max="12296" width="6.42578125" style="249" customWidth="1"/>
    <col min="12297" max="12297" width="7.5703125" style="249" customWidth="1"/>
    <col min="12298" max="12298" width="9.140625" style="249"/>
    <col min="12299" max="12299" width="11.140625" style="249" customWidth="1"/>
    <col min="12300" max="12300" width="14.85546875" style="249" customWidth="1"/>
    <col min="12301" max="12547" width="9.140625" style="249"/>
    <col min="12548" max="12548" width="15.85546875" style="249" customWidth="1"/>
    <col min="12549" max="12549" width="9.85546875" style="249" customWidth="1"/>
    <col min="12550" max="12550" width="7.28515625" style="249" customWidth="1"/>
    <col min="12551" max="12551" width="5.85546875" style="249" customWidth="1"/>
    <col min="12552" max="12552" width="6.42578125" style="249" customWidth="1"/>
    <col min="12553" max="12553" width="7.5703125" style="249" customWidth="1"/>
    <col min="12554" max="12554" width="9.140625" style="249"/>
    <col min="12555" max="12555" width="11.140625" style="249" customWidth="1"/>
    <col min="12556" max="12556" width="14.85546875" style="249" customWidth="1"/>
    <col min="12557" max="12803" width="9.140625" style="249"/>
    <col min="12804" max="12804" width="15.85546875" style="249" customWidth="1"/>
    <col min="12805" max="12805" width="9.85546875" style="249" customWidth="1"/>
    <col min="12806" max="12806" width="7.28515625" style="249" customWidth="1"/>
    <col min="12807" max="12807" width="5.85546875" style="249" customWidth="1"/>
    <col min="12808" max="12808" width="6.42578125" style="249" customWidth="1"/>
    <col min="12809" max="12809" width="7.5703125" style="249" customWidth="1"/>
    <col min="12810" max="12810" width="9.140625" style="249"/>
    <col min="12811" max="12811" width="11.140625" style="249" customWidth="1"/>
    <col min="12812" max="12812" width="14.85546875" style="249" customWidth="1"/>
    <col min="12813" max="13059" width="9.140625" style="249"/>
    <col min="13060" max="13060" width="15.85546875" style="249" customWidth="1"/>
    <col min="13061" max="13061" width="9.85546875" style="249" customWidth="1"/>
    <col min="13062" max="13062" width="7.28515625" style="249" customWidth="1"/>
    <col min="13063" max="13063" width="5.85546875" style="249" customWidth="1"/>
    <col min="13064" max="13064" width="6.42578125" style="249" customWidth="1"/>
    <col min="13065" max="13065" width="7.5703125" style="249" customWidth="1"/>
    <col min="13066" max="13066" width="9.140625" style="249"/>
    <col min="13067" max="13067" width="11.140625" style="249" customWidth="1"/>
    <col min="13068" max="13068" width="14.85546875" style="249" customWidth="1"/>
    <col min="13069" max="13315" width="9.140625" style="249"/>
    <col min="13316" max="13316" width="15.85546875" style="249" customWidth="1"/>
    <col min="13317" max="13317" width="9.85546875" style="249" customWidth="1"/>
    <col min="13318" max="13318" width="7.28515625" style="249" customWidth="1"/>
    <col min="13319" max="13319" width="5.85546875" style="249" customWidth="1"/>
    <col min="13320" max="13320" width="6.42578125" style="249" customWidth="1"/>
    <col min="13321" max="13321" width="7.5703125" style="249" customWidth="1"/>
    <col min="13322" max="13322" width="9.140625" style="249"/>
    <col min="13323" max="13323" width="11.140625" style="249" customWidth="1"/>
    <col min="13324" max="13324" width="14.85546875" style="249" customWidth="1"/>
    <col min="13325" max="13571" width="9.140625" style="249"/>
    <col min="13572" max="13572" width="15.85546875" style="249" customWidth="1"/>
    <col min="13573" max="13573" width="9.85546875" style="249" customWidth="1"/>
    <col min="13574" max="13574" width="7.28515625" style="249" customWidth="1"/>
    <col min="13575" max="13575" width="5.85546875" style="249" customWidth="1"/>
    <col min="13576" max="13576" width="6.42578125" style="249" customWidth="1"/>
    <col min="13577" max="13577" width="7.5703125" style="249" customWidth="1"/>
    <col min="13578" max="13578" width="9.140625" style="249"/>
    <col min="13579" max="13579" width="11.140625" style="249" customWidth="1"/>
    <col min="13580" max="13580" width="14.85546875" style="249" customWidth="1"/>
    <col min="13581" max="13827" width="9.140625" style="249"/>
    <col min="13828" max="13828" width="15.85546875" style="249" customWidth="1"/>
    <col min="13829" max="13829" width="9.85546875" style="249" customWidth="1"/>
    <col min="13830" max="13830" width="7.28515625" style="249" customWidth="1"/>
    <col min="13831" max="13831" width="5.85546875" style="249" customWidth="1"/>
    <col min="13832" max="13832" width="6.42578125" style="249" customWidth="1"/>
    <col min="13833" max="13833" width="7.5703125" style="249" customWidth="1"/>
    <col min="13834" max="13834" width="9.140625" style="249"/>
    <col min="13835" max="13835" width="11.140625" style="249" customWidth="1"/>
    <col min="13836" max="13836" width="14.85546875" style="249" customWidth="1"/>
    <col min="13837" max="14083" width="9.140625" style="249"/>
    <col min="14084" max="14084" width="15.85546875" style="249" customWidth="1"/>
    <col min="14085" max="14085" width="9.85546875" style="249" customWidth="1"/>
    <col min="14086" max="14086" width="7.28515625" style="249" customWidth="1"/>
    <col min="14087" max="14087" width="5.85546875" style="249" customWidth="1"/>
    <col min="14088" max="14088" width="6.42578125" style="249" customWidth="1"/>
    <col min="14089" max="14089" width="7.5703125" style="249" customWidth="1"/>
    <col min="14090" max="14090" width="9.140625" style="249"/>
    <col min="14091" max="14091" width="11.140625" style="249" customWidth="1"/>
    <col min="14092" max="14092" width="14.85546875" style="249" customWidth="1"/>
    <col min="14093" max="14339" width="9.140625" style="249"/>
    <col min="14340" max="14340" width="15.85546875" style="249" customWidth="1"/>
    <col min="14341" max="14341" width="9.85546875" style="249" customWidth="1"/>
    <col min="14342" max="14342" width="7.28515625" style="249" customWidth="1"/>
    <col min="14343" max="14343" width="5.85546875" style="249" customWidth="1"/>
    <col min="14344" max="14344" width="6.42578125" style="249" customWidth="1"/>
    <col min="14345" max="14345" width="7.5703125" style="249" customWidth="1"/>
    <col min="14346" max="14346" width="9.140625" style="249"/>
    <col min="14347" max="14347" width="11.140625" style="249" customWidth="1"/>
    <col min="14348" max="14348" width="14.85546875" style="249" customWidth="1"/>
    <col min="14349" max="14595" width="9.140625" style="249"/>
    <col min="14596" max="14596" width="15.85546875" style="249" customWidth="1"/>
    <col min="14597" max="14597" width="9.85546875" style="249" customWidth="1"/>
    <col min="14598" max="14598" width="7.28515625" style="249" customWidth="1"/>
    <col min="14599" max="14599" width="5.85546875" style="249" customWidth="1"/>
    <col min="14600" max="14600" width="6.42578125" style="249" customWidth="1"/>
    <col min="14601" max="14601" width="7.5703125" style="249" customWidth="1"/>
    <col min="14602" max="14602" width="9.140625" style="249"/>
    <col min="14603" max="14603" width="11.140625" style="249" customWidth="1"/>
    <col min="14604" max="14604" width="14.85546875" style="249" customWidth="1"/>
    <col min="14605" max="14851" width="9.140625" style="249"/>
    <col min="14852" max="14852" width="15.85546875" style="249" customWidth="1"/>
    <col min="14853" max="14853" width="9.85546875" style="249" customWidth="1"/>
    <col min="14854" max="14854" width="7.28515625" style="249" customWidth="1"/>
    <col min="14855" max="14855" width="5.85546875" style="249" customWidth="1"/>
    <col min="14856" max="14856" width="6.42578125" style="249" customWidth="1"/>
    <col min="14857" max="14857" width="7.5703125" style="249" customWidth="1"/>
    <col min="14858" max="14858" width="9.140625" style="249"/>
    <col min="14859" max="14859" width="11.140625" style="249" customWidth="1"/>
    <col min="14860" max="14860" width="14.85546875" style="249" customWidth="1"/>
    <col min="14861" max="15107" width="9.140625" style="249"/>
    <col min="15108" max="15108" width="15.85546875" style="249" customWidth="1"/>
    <col min="15109" max="15109" width="9.85546875" style="249" customWidth="1"/>
    <col min="15110" max="15110" width="7.28515625" style="249" customWidth="1"/>
    <col min="15111" max="15111" width="5.85546875" style="249" customWidth="1"/>
    <col min="15112" max="15112" width="6.42578125" style="249" customWidth="1"/>
    <col min="15113" max="15113" width="7.5703125" style="249" customWidth="1"/>
    <col min="15114" max="15114" width="9.140625" style="249"/>
    <col min="15115" max="15115" width="11.140625" style="249" customWidth="1"/>
    <col min="15116" max="15116" width="14.85546875" style="249" customWidth="1"/>
    <col min="15117" max="15363" width="9.140625" style="249"/>
    <col min="15364" max="15364" width="15.85546875" style="249" customWidth="1"/>
    <col min="15365" max="15365" width="9.85546875" style="249" customWidth="1"/>
    <col min="15366" max="15366" width="7.28515625" style="249" customWidth="1"/>
    <col min="15367" max="15367" width="5.85546875" style="249" customWidth="1"/>
    <col min="15368" max="15368" width="6.42578125" style="249" customWidth="1"/>
    <col min="15369" max="15369" width="7.5703125" style="249" customWidth="1"/>
    <col min="15370" max="15370" width="9.140625" style="249"/>
    <col min="15371" max="15371" width="11.140625" style="249" customWidth="1"/>
    <col min="15372" max="15372" width="14.85546875" style="249" customWidth="1"/>
    <col min="15373" max="15619" width="9.140625" style="249"/>
    <col min="15620" max="15620" width="15.85546875" style="249" customWidth="1"/>
    <col min="15621" max="15621" width="9.85546875" style="249" customWidth="1"/>
    <col min="15622" max="15622" width="7.28515625" style="249" customWidth="1"/>
    <col min="15623" max="15623" width="5.85546875" style="249" customWidth="1"/>
    <col min="15624" max="15624" width="6.42578125" style="249" customWidth="1"/>
    <col min="15625" max="15625" width="7.5703125" style="249" customWidth="1"/>
    <col min="15626" max="15626" width="9.140625" style="249"/>
    <col min="15627" max="15627" width="11.140625" style="249" customWidth="1"/>
    <col min="15628" max="15628" width="14.85546875" style="249" customWidth="1"/>
    <col min="15629" max="15875" width="9.140625" style="249"/>
    <col min="15876" max="15876" width="15.85546875" style="249" customWidth="1"/>
    <col min="15877" max="15877" width="9.85546875" style="249" customWidth="1"/>
    <col min="15878" max="15878" width="7.28515625" style="249" customWidth="1"/>
    <col min="15879" max="15879" width="5.85546875" style="249" customWidth="1"/>
    <col min="15880" max="15880" width="6.42578125" style="249" customWidth="1"/>
    <col min="15881" max="15881" width="7.5703125" style="249" customWidth="1"/>
    <col min="15882" max="15882" width="9.140625" style="249"/>
    <col min="15883" max="15883" width="11.140625" style="249" customWidth="1"/>
    <col min="15884" max="15884" width="14.85546875" style="249" customWidth="1"/>
    <col min="15885" max="16131" width="9.140625" style="249"/>
    <col min="16132" max="16132" width="15.85546875" style="249" customWidth="1"/>
    <col min="16133" max="16133" width="9.85546875" style="249" customWidth="1"/>
    <col min="16134" max="16134" width="7.28515625" style="249" customWidth="1"/>
    <col min="16135" max="16135" width="5.85546875" style="249" customWidth="1"/>
    <col min="16136" max="16136" width="6.42578125" style="249" customWidth="1"/>
    <col min="16137" max="16137" width="7.5703125" style="249" customWidth="1"/>
    <col min="16138" max="16138" width="9.140625" style="249"/>
    <col min="16139" max="16139" width="11.140625" style="249" customWidth="1"/>
    <col min="16140" max="16140" width="14.85546875" style="249" customWidth="1"/>
    <col min="16141" max="16384" width="9.140625" style="249"/>
  </cols>
  <sheetData>
    <row r="1" spans="1:12" ht="13.5" customHeight="1">
      <c r="A1" s="780" t="s">
        <v>1248</v>
      </c>
      <c r="B1" s="781"/>
      <c r="C1" s="781"/>
      <c r="D1" s="781"/>
      <c r="E1" s="781"/>
      <c r="F1" s="781"/>
      <c r="G1" s="781"/>
      <c r="H1" s="781"/>
      <c r="I1" s="781"/>
      <c r="J1" s="782" t="s">
        <v>1152</v>
      </c>
      <c r="K1" s="782"/>
      <c r="L1" s="783" t="s">
        <v>1249</v>
      </c>
    </row>
    <row r="2" spans="1:12">
      <c r="A2" s="250"/>
      <c r="B2" s="251"/>
      <c r="C2" s="251"/>
      <c r="D2" s="252"/>
      <c r="E2" s="254" t="s">
        <v>1153</v>
      </c>
      <c r="F2" s="251"/>
      <c r="G2" s="251"/>
      <c r="H2" s="251"/>
      <c r="I2" s="252"/>
      <c r="J2" s="254" t="s">
        <v>1154</v>
      </c>
      <c r="K2" s="255" t="s">
        <v>1155</v>
      </c>
      <c r="L2" s="783"/>
    </row>
    <row r="3" spans="1:12" ht="12" customHeight="1">
      <c r="A3" s="256"/>
      <c r="B3" s="257"/>
      <c r="C3" s="257"/>
      <c r="D3" s="258"/>
      <c r="E3" s="259"/>
      <c r="F3" s="260"/>
      <c r="G3" s="261" t="s">
        <v>1156</v>
      </c>
      <c r="H3" s="262"/>
      <c r="I3" s="263"/>
      <c r="J3" s="264">
        <v>1</v>
      </c>
      <c r="K3" s="265" t="s">
        <v>1157</v>
      </c>
      <c r="L3" s="783"/>
    </row>
    <row r="4" spans="1:12" ht="11.25" customHeight="1">
      <c r="A4" s="266"/>
      <c r="B4" s="267"/>
      <c r="C4" s="267"/>
      <c r="D4" s="268"/>
      <c r="E4" s="269"/>
      <c r="F4" s="253" t="s">
        <v>1158</v>
      </c>
      <c r="G4" s="253"/>
      <c r="H4" s="253"/>
      <c r="I4" s="270"/>
      <c r="J4" s="271" t="s">
        <v>1159</v>
      </c>
      <c r="K4" s="272"/>
      <c r="L4" s="783"/>
    </row>
    <row r="5" spans="1:12" ht="15" customHeight="1">
      <c r="A5" s="266" t="s">
        <v>1160</v>
      </c>
      <c r="B5" s="273"/>
      <c r="C5" s="273"/>
      <c r="D5" s="274"/>
      <c r="E5" s="275" t="s">
        <v>1047</v>
      </c>
      <c r="F5" s="276" t="s">
        <v>1161</v>
      </c>
      <c r="G5" s="277"/>
      <c r="H5" s="277" t="s">
        <v>1242</v>
      </c>
      <c r="I5" s="278"/>
      <c r="J5" s="257"/>
      <c r="K5" s="258"/>
      <c r="L5" s="279"/>
    </row>
    <row r="6" spans="1:12" ht="15.75" customHeight="1">
      <c r="A6" s="256"/>
      <c r="B6" s="273" t="s">
        <v>1163</v>
      </c>
      <c r="C6" s="273"/>
      <c r="D6" s="274"/>
      <c r="E6" s="280" t="s">
        <v>1164</v>
      </c>
      <c r="F6" s="259"/>
      <c r="G6" s="260"/>
      <c r="H6" s="281" t="s">
        <v>1243</v>
      </c>
      <c r="I6" s="282"/>
      <c r="J6" s="283" t="s">
        <v>1166</v>
      </c>
      <c r="K6" s="284" t="s">
        <v>1167</v>
      </c>
      <c r="L6" s="285"/>
    </row>
    <row r="7" spans="1:12" ht="12" customHeight="1">
      <c r="A7" s="256"/>
      <c r="B7" s="273"/>
      <c r="C7" s="273"/>
      <c r="D7" s="274"/>
      <c r="E7" s="280" t="s">
        <v>1168</v>
      </c>
      <c r="F7" s="286" t="s">
        <v>1169</v>
      </c>
      <c r="G7" s="254"/>
      <c r="H7" s="287"/>
      <c r="I7" s="255"/>
      <c r="J7" s="257"/>
      <c r="K7" s="258"/>
      <c r="L7" s="285"/>
    </row>
    <row r="8" spans="1:12" ht="15" customHeight="1">
      <c r="A8" s="259"/>
      <c r="B8" s="288"/>
      <c r="C8" s="262"/>
      <c r="D8" s="289"/>
      <c r="E8" s="290" t="s">
        <v>1170</v>
      </c>
      <c r="F8" s="291" t="s">
        <v>1171</v>
      </c>
      <c r="G8" s="292"/>
      <c r="H8" s="291" t="s">
        <v>1172</v>
      </c>
      <c r="I8" s="293"/>
      <c r="J8" s="260"/>
      <c r="K8" s="294" t="s">
        <v>1173</v>
      </c>
      <c r="L8" s="285"/>
    </row>
    <row r="9" spans="1:12" ht="9" customHeight="1">
      <c r="A9" s="295" t="s">
        <v>1174</v>
      </c>
      <c r="B9" s="296"/>
      <c r="C9" s="296"/>
      <c r="D9" s="270"/>
      <c r="E9" s="253" t="s">
        <v>1175</v>
      </c>
      <c r="F9" s="253"/>
      <c r="G9" s="297"/>
      <c r="H9" s="297"/>
      <c r="I9" s="298"/>
      <c r="J9" s="296" t="s">
        <v>1176</v>
      </c>
      <c r="K9" s="270"/>
      <c r="L9" s="784"/>
    </row>
    <row r="10" spans="1:12" ht="9" customHeight="1">
      <c r="A10" s="299" t="s">
        <v>1177</v>
      </c>
      <c r="B10" s="271"/>
      <c r="C10" s="271"/>
      <c r="D10" s="272"/>
      <c r="E10" s="300" t="s">
        <v>1178</v>
      </c>
      <c r="F10" s="300"/>
      <c r="G10" s="300"/>
      <c r="H10" s="300"/>
      <c r="I10" s="272"/>
      <c r="J10" s="271" t="s">
        <v>1179</v>
      </c>
      <c r="K10" s="272"/>
      <c r="L10" s="784"/>
    </row>
    <row r="11" spans="1:12" ht="9" customHeight="1">
      <c r="A11" s="256"/>
      <c r="B11" s="785" t="s">
        <v>1180</v>
      </c>
      <c r="C11" s="786"/>
      <c r="D11" s="787"/>
      <c r="E11" s="300" t="s">
        <v>1181</v>
      </c>
      <c r="F11" s="300"/>
      <c r="G11" s="300"/>
      <c r="H11" s="300"/>
      <c r="I11" s="272"/>
      <c r="J11" s="271"/>
      <c r="K11" s="272"/>
      <c r="L11" s="784"/>
    </row>
    <row r="12" spans="1:12" ht="15">
      <c r="A12" s="259"/>
      <c r="B12" s="788"/>
      <c r="C12" s="788"/>
      <c r="D12" s="789"/>
      <c r="E12" s="368" t="s">
        <v>665</v>
      </c>
      <c r="F12" s="790" t="e">
        <f>'Instructions-DataEntry'!E20</f>
        <v>#N/A</v>
      </c>
      <c r="G12" s="791"/>
      <c r="H12" s="791"/>
      <c r="I12" s="792"/>
      <c r="J12" s="301"/>
      <c r="K12" s="302"/>
      <c r="L12" s="784"/>
    </row>
    <row r="13" spans="1:12" ht="12.75" customHeight="1">
      <c r="A13" s="299" t="s">
        <v>1182</v>
      </c>
      <c r="B13" s="303"/>
      <c r="C13" s="271" t="s">
        <v>1239</v>
      </c>
      <c r="D13" s="272"/>
      <c r="E13" s="304" t="s">
        <v>1071</v>
      </c>
      <c r="F13" s="305" t="s">
        <v>1183</v>
      </c>
      <c r="G13" s="305"/>
      <c r="H13" s="305"/>
      <c r="I13" s="305"/>
      <c r="J13" s="306"/>
      <c r="K13" s="307"/>
      <c r="L13" s="793"/>
    </row>
    <row r="14" spans="1:12" ht="9.9499999999999993" customHeight="1">
      <c r="A14" s="830" t="s">
        <v>1241</v>
      </c>
      <c r="B14" s="831"/>
      <c r="C14" s="296" t="s">
        <v>1240</v>
      </c>
      <c r="D14" s="270"/>
      <c r="E14" s="300" t="s">
        <v>1184</v>
      </c>
      <c r="F14" s="300"/>
      <c r="G14" s="300"/>
      <c r="H14" s="300"/>
      <c r="I14" s="303"/>
      <c r="J14" s="271" t="s">
        <v>1185</v>
      </c>
      <c r="K14" s="272"/>
      <c r="L14" s="793"/>
    </row>
    <row r="15" spans="1:12" ht="15" customHeight="1">
      <c r="A15" s="825" t="e">
        <f>'Instructions-DataEntry'!E10</f>
        <v>#N/A</v>
      </c>
      <c r="B15" s="832"/>
      <c r="C15" s="825" t="e">
        <f>'Instructions-DataEntry'!E8</f>
        <v>#N/A</v>
      </c>
      <c r="D15" s="832"/>
      <c r="E15" s="794">
        <f>XpndQtr1!F101</f>
        <v>44470</v>
      </c>
      <c r="F15" s="795"/>
      <c r="G15" s="795"/>
      <c r="H15" s="795"/>
      <c r="I15" s="796"/>
      <c r="J15" s="794">
        <f>XpndQtr1!H101</f>
        <v>44561</v>
      </c>
      <c r="K15" s="796"/>
    </row>
    <row r="16" spans="1:12" ht="9" customHeight="1">
      <c r="A16" s="295" t="s">
        <v>1186</v>
      </c>
      <c r="B16" s="296"/>
      <c r="C16" s="296"/>
      <c r="D16" s="270"/>
      <c r="E16" s="253" t="s">
        <v>1187</v>
      </c>
      <c r="F16" s="253"/>
      <c r="G16" s="253"/>
      <c r="H16" s="253"/>
      <c r="I16" s="253"/>
      <c r="J16" s="296"/>
      <c r="K16" s="270"/>
    </row>
    <row r="17" spans="1:12" ht="1.5" customHeight="1">
      <c r="A17" s="299"/>
      <c r="B17" s="271"/>
      <c r="C17" s="271"/>
      <c r="D17" s="272"/>
      <c r="E17" s="300"/>
      <c r="F17" s="300"/>
      <c r="G17" s="300"/>
      <c r="H17" s="300"/>
      <c r="I17" s="300"/>
      <c r="J17" s="271"/>
      <c r="K17" s="272"/>
    </row>
    <row r="18" spans="1:12">
      <c r="A18" s="299" t="s">
        <v>1188</v>
      </c>
      <c r="B18" s="835" t="e">
        <f>'Instructions-DataEntry'!E4</f>
        <v>#N/A</v>
      </c>
      <c r="C18" s="836"/>
      <c r="D18" s="837"/>
      <c r="E18" s="300" t="s">
        <v>1188</v>
      </c>
      <c r="F18" s="308"/>
      <c r="G18" s="300"/>
      <c r="H18" s="300"/>
      <c r="I18" s="300"/>
      <c r="J18" s="271"/>
      <c r="K18" s="272"/>
    </row>
    <row r="19" spans="1:12">
      <c r="A19" s="299"/>
      <c r="B19" s="836"/>
      <c r="C19" s="836"/>
      <c r="D19" s="837"/>
      <c r="E19" s="300"/>
      <c r="F19" s="308"/>
      <c r="G19" s="300"/>
      <c r="H19" s="300"/>
      <c r="I19" s="300"/>
      <c r="J19" s="271"/>
      <c r="K19" s="272"/>
    </row>
    <row r="20" spans="1:12">
      <c r="A20" s="299" t="s">
        <v>1189</v>
      </c>
      <c r="B20" s="835" t="e">
        <f>'Instructions-DataEntry'!E5</f>
        <v>#N/A</v>
      </c>
      <c r="C20" s="836"/>
      <c r="D20" s="837"/>
      <c r="E20" s="309" t="s">
        <v>1190</v>
      </c>
      <c r="F20" s="308"/>
      <c r="G20" s="308" t="s">
        <v>1244</v>
      </c>
      <c r="H20" s="300"/>
      <c r="I20" s="300"/>
      <c r="J20" s="271"/>
      <c r="K20" s="272"/>
    </row>
    <row r="21" spans="1:12">
      <c r="A21" s="310" t="s">
        <v>1191</v>
      </c>
      <c r="B21" s="836"/>
      <c r="C21" s="836"/>
      <c r="D21" s="837"/>
      <c r="E21" s="311" t="s">
        <v>1191</v>
      </c>
      <c r="F21" s="312"/>
      <c r="G21" s="253"/>
      <c r="H21" s="253"/>
      <c r="I21" s="253"/>
      <c r="J21" s="296"/>
      <c r="K21" s="270"/>
    </row>
    <row r="22" spans="1:12" ht="12.75" customHeight="1">
      <c r="A22" s="313" t="s">
        <v>1192</v>
      </c>
      <c r="B22" s="835" t="e">
        <f>'Instructions-DataEntry'!E6</f>
        <v>#N/A</v>
      </c>
      <c r="C22" s="836"/>
      <c r="D22" s="837"/>
      <c r="E22" s="309" t="s">
        <v>1192</v>
      </c>
      <c r="F22" s="308"/>
      <c r="G22" s="300"/>
      <c r="H22" s="300"/>
      <c r="I22" s="300"/>
      <c r="J22" s="271"/>
      <c r="K22" s="272"/>
    </row>
    <row r="23" spans="1:12" ht="9" customHeight="1">
      <c r="A23" s="310" t="s">
        <v>1193</v>
      </c>
      <c r="B23" s="836"/>
      <c r="C23" s="836"/>
      <c r="D23" s="837"/>
      <c r="E23" s="311" t="s">
        <v>1193</v>
      </c>
      <c r="F23" s="253"/>
      <c r="G23" s="253"/>
      <c r="H23" s="253"/>
      <c r="I23" s="253"/>
      <c r="J23" s="296"/>
      <c r="K23" s="270"/>
      <c r="L23" s="784" t="s">
        <v>1194</v>
      </c>
    </row>
    <row r="24" spans="1:12" ht="1.5" customHeight="1">
      <c r="A24" s="259"/>
      <c r="B24" s="314"/>
      <c r="C24" s="314"/>
      <c r="D24" s="315"/>
      <c r="E24" s="260"/>
      <c r="F24" s="260"/>
      <c r="G24" s="260"/>
      <c r="H24" s="260"/>
      <c r="I24" s="260"/>
      <c r="J24" s="260"/>
      <c r="K24" s="263"/>
      <c r="L24" s="797"/>
    </row>
    <row r="25" spans="1:12">
      <c r="A25" s="304" t="s">
        <v>1195</v>
      </c>
      <c r="B25" s="316"/>
      <c r="C25" s="305" t="s">
        <v>1196</v>
      </c>
      <c r="D25" s="305"/>
      <c r="E25" s="305"/>
      <c r="F25" s="305"/>
      <c r="G25" s="305"/>
      <c r="H25" s="305"/>
      <c r="I25" s="316"/>
      <c r="J25" s="316"/>
      <c r="K25" s="317"/>
      <c r="L25" s="797"/>
    </row>
    <row r="26" spans="1:12" ht="9.75" customHeight="1">
      <c r="A26" s="256"/>
      <c r="B26" s="257"/>
      <c r="C26" s="252"/>
      <c r="D26" s="318" t="s">
        <v>1197</v>
      </c>
      <c r="E26" s="319" t="s">
        <v>1198</v>
      </c>
      <c r="F26" s="303"/>
      <c r="G26" s="319" t="s">
        <v>1199</v>
      </c>
      <c r="H26" s="300"/>
      <c r="I26" s="303"/>
      <c r="J26" s="271"/>
      <c r="K26" s="272"/>
      <c r="L26" s="797"/>
    </row>
    <row r="27" spans="1:12" ht="15.75" customHeight="1">
      <c r="A27" s="299" t="s">
        <v>1200</v>
      </c>
      <c r="B27" s="271"/>
      <c r="C27" s="272"/>
      <c r="D27" s="320"/>
      <c r="E27" s="321"/>
      <c r="F27" s="320"/>
      <c r="G27" s="321"/>
      <c r="H27" s="321"/>
      <c r="I27" s="320"/>
      <c r="J27" s="322" t="s">
        <v>1201</v>
      </c>
      <c r="K27" s="320"/>
      <c r="L27" s="797"/>
    </row>
    <row r="28" spans="1:12" ht="1.5" customHeight="1">
      <c r="A28" s="299"/>
      <c r="B28" s="271"/>
      <c r="C28" s="272"/>
      <c r="D28" s="320"/>
      <c r="E28" s="321"/>
      <c r="F28" s="320"/>
      <c r="G28" s="321"/>
      <c r="H28" s="321"/>
      <c r="I28" s="320"/>
      <c r="J28" s="322"/>
      <c r="K28" s="320"/>
    </row>
    <row r="29" spans="1:12" ht="15" customHeight="1">
      <c r="A29" s="259"/>
      <c r="B29" s="260"/>
      <c r="C29" s="263"/>
      <c r="D29" s="263"/>
      <c r="E29" s="260"/>
      <c r="F29" s="263"/>
      <c r="G29" s="260"/>
      <c r="H29" s="260"/>
      <c r="I29" s="263"/>
      <c r="J29" s="260"/>
      <c r="K29" s="263"/>
    </row>
    <row r="30" spans="1:12" ht="9.75" customHeight="1">
      <c r="A30" s="323" t="s">
        <v>1202</v>
      </c>
      <c r="B30" s="324"/>
      <c r="C30" s="325" t="s">
        <v>1203</v>
      </c>
      <c r="D30" s="326"/>
      <c r="E30" s="327"/>
      <c r="F30" s="326"/>
      <c r="G30" s="327"/>
      <c r="H30" s="328"/>
      <c r="I30" s="326"/>
      <c r="J30" s="798">
        <f>ErrorChkQ1!J22</f>
        <v>0</v>
      </c>
      <c r="K30" s="799"/>
      <c r="L30" s="802"/>
    </row>
    <row r="31" spans="1:12" ht="9.75" customHeight="1">
      <c r="A31" s="329" t="s">
        <v>1204</v>
      </c>
      <c r="B31" s="833">
        <f>J15</f>
        <v>44561</v>
      </c>
      <c r="C31" s="834"/>
      <c r="D31" s="330"/>
      <c r="E31" s="331"/>
      <c r="F31" s="330"/>
      <c r="G31" s="331"/>
      <c r="H31" s="331"/>
      <c r="I31" s="330"/>
      <c r="J31" s="800"/>
      <c r="K31" s="801"/>
      <c r="L31" s="802"/>
    </row>
    <row r="32" spans="1:12" ht="19.5" customHeight="1">
      <c r="A32" s="332" t="s">
        <v>1205</v>
      </c>
      <c r="B32" s="333"/>
      <c r="C32" s="334"/>
      <c r="D32" s="307"/>
      <c r="E32" s="306"/>
      <c r="F32" s="307"/>
      <c r="G32" s="306"/>
      <c r="H32" s="306"/>
      <c r="I32" s="307"/>
      <c r="J32" s="804"/>
      <c r="K32" s="805"/>
      <c r="L32" s="802"/>
    </row>
    <row r="33" spans="1:12" ht="9.75" customHeight="1">
      <c r="A33" s="323" t="s">
        <v>1206</v>
      </c>
      <c r="B33" s="324"/>
      <c r="C33" s="335"/>
      <c r="D33" s="303"/>
      <c r="E33" s="336"/>
      <c r="F33" s="303"/>
      <c r="G33" s="336"/>
      <c r="H33" s="336"/>
      <c r="I33" s="303"/>
      <c r="J33" s="806">
        <f>J30-J32</f>
        <v>0</v>
      </c>
      <c r="K33" s="807"/>
      <c r="L33" s="802"/>
    </row>
    <row r="34" spans="1:12" ht="9" customHeight="1">
      <c r="A34" s="329" t="s">
        <v>1207</v>
      </c>
      <c r="B34" s="337"/>
      <c r="C34" s="338"/>
      <c r="D34" s="302"/>
      <c r="E34" s="301"/>
      <c r="F34" s="302"/>
      <c r="G34" s="301"/>
      <c r="H34" s="301"/>
      <c r="I34" s="302"/>
      <c r="J34" s="808"/>
      <c r="K34" s="809"/>
      <c r="L34" s="803"/>
    </row>
    <row r="35" spans="1:12" ht="9.75" customHeight="1">
      <c r="A35" s="323" t="s">
        <v>1208</v>
      </c>
      <c r="B35" s="324"/>
      <c r="C35" s="335"/>
      <c r="D35" s="303"/>
      <c r="E35" s="336"/>
      <c r="F35" s="303"/>
      <c r="G35" s="336"/>
      <c r="H35" s="336"/>
      <c r="I35" s="303"/>
      <c r="J35" s="806"/>
      <c r="K35" s="807"/>
    </row>
    <row r="36" spans="1:12" ht="9" customHeight="1">
      <c r="A36" s="329" t="s">
        <v>1209</v>
      </c>
      <c r="B36" s="337"/>
      <c r="C36" s="338"/>
      <c r="D36" s="302"/>
      <c r="E36" s="301"/>
      <c r="F36" s="302"/>
      <c r="G36" s="301"/>
      <c r="H36" s="301"/>
      <c r="I36" s="302"/>
      <c r="J36" s="808"/>
      <c r="K36" s="809"/>
      <c r="L36" s="810"/>
    </row>
    <row r="37" spans="1:12" ht="19.5" customHeight="1">
      <c r="A37" s="332" t="s">
        <v>1210</v>
      </c>
      <c r="B37" s="333"/>
      <c r="C37" s="334"/>
      <c r="D37" s="307"/>
      <c r="E37" s="306"/>
      <c r="F37" s="307"/>
      <c r="G37" s="306"/>
      <c r="H37" s="306"/>
      <c r="I37" s="307"/>
      <c r="J37" s="804">
        <f>J33+J35</f>
        <v>0</v>
      </c>
      <c r="K37" s="805"/>
      <c r="L37" s="810"/>
    </row>
    <row r="38" spans="1:12" ht="19.5" customHeight="1">
      <c r="A38" s="332" t="s">
        <v>1211</v>
      </c>
      <c r="B38" s="333"/>
      <c r="C38" s="334"/>
      <c r="D38" s="307"/>
      <c r="E38" s="306"/>
      <c r="F38" s="307"/>
      <c r="G38" s="306"/>
      <c r="H38" s="306"/>
      <c r="I38" s="307"/>
      <c r="J38" s="804" t="e">
        <f>ErrorChkQ1!J24</f>
        <v>#N/A</v>
      </c>
      <c r="K38" s="805"/>
      <c r="L38" s="810"/>
    </row>
    <row r="39" spans="1:12" ht="19.5" customHeight="1">
      <c r="A39" s="332" t="s">
        <v>1212</v>
      </c>
      <c r="B39" s="333"/>
      <c r="C39" s="334"/>
      <c r="D39" s="339"/>
      <c r="E39" s="340"/>
      <c r="F39" s="339"/>
      <c r="G39" s="340"/>
      <c r="H39" s="340"/>
      <c r="I39" s="339"/>
      <c r="J39" s="804" t="e">
        <f>J37-J38</f>
        <v>#N/A</v>
      </c>
      <c r="K39" s="805"/>
      <c r="L39" s="810"/>
    </row>
    <row r="40" spans="1:12" ht="19.5" customHeight="1">
      <c r="A40" s="332" t="s">
        <v>1213</v>
      </c>
      <c r="B40" s="333"/>
      <c r="C40" s="334"/>
      <c r="D40" s="339"/>
      <c r="E40" s="340"/>
      <c r="F40" s="339"/>
      <c r="G40" s="340"/>
      <c r="H40" s="340"/>
      <c r="I40" s="339"/>
      <c r="J40" s="811">
        <f>IF(XpndQtr1!H2="No",0,Payments!D10)</f>
        <v>0</v>
      </c>
      <c r="K40" s="812"/>
    </row>
    <row r="41" spans="1:12" ht="9.75" customHeight="1">
      <c r="A41" s="323" t="s">
        <v>1214</v>
      </c>
      <c r="B41" s="324"/>
      <c r="C41" s="335"/>
      <c r="D41" s="303"/>
      <c r="E41" s="336"/>
      <c r="F41" s="303"/>
      <c r="G41" s="336"/>
      <c r="H41" s="336"/>
      <c r="I41" s="303"/>
      <c r="J41" s="806" t="e">
        <f>J39-J40</f>
        <v>#N/A</v>
      </c>
      <c r="K41" s="807"/>
      <c r="L41" s="841"/>
    </row>
    <row r="42" spans="1:12" ht="9.75" customHeight="1">
      <c r="A42" s="329" t="s">
        <v>1215</v>
      </c>
      <c r="B42" s="337"/>
      <c r="C42" s="338"/>
      <c r="D42" s="302"/>
      <c r="E42" s="301"/>
      <c r="F42" s="302"/>
      <c r="G42" s="301"/>
      <c r="H42" s="301"/>
      <c r="I42" s="302"/>
      <c r="J42" s="808"/>
      <c r="K42" s="809"/>
      <c r="L42" s="841"/>
    </row>
    <row r="43" spans="1:12" ht="9.9499999999999993" customHeight="1">
      <c r="A43" s="256"/>
      <c r="B43" s="252"/>
      <c r="C43" s="341"/>
      <c r="D43" s="341"/>
      <c r="F43" s="252"/>
      <c r="I43" s="252"/>
      <c r="J43" s="257"/>
      <c r="K43" s="258"/>
      <c r="L43" s="841"/>
    </row>
    <row r="44" spans="1:12" ht="9" customHeight="1">
      <c r="A44" s="295" t="s">
        <v>1216</v>
      </c>
      <c r="B44" s="270"/>
      <c r="C44" s="342" t="s">
        <v>1217</v>
      </c>
      <c r="D44" s="343"/>
      <c r="E44" s="260"/>
      <c r="F44" s="263"/>
      <c r="G44" s="260"/>
      <c r="H44" s="260"/>
      <c r="I44" s="263"/>
      <c r="J44" s="260"/>
      <c r="K44" s="263"/>
      <c r="L44" s="841"/>
    </row>
    <row r="45" spans="1:12" ht="9.9499999999999993" customHeight="1">
      <c r="A45" s="295" t="s">
        <v>1218</v>
      </c>
      <c r="B45" s="270"/>
      <c r="C45" s="344"/>
      <c r="D45" s="345"/>
      <c r="F45" s="258"/>
      <c r="I45" s="258"/>
      <c r="J45" s="257"/>
      <c r="K45" s="258"/>
      <c r="L45" s="842"/>
    </row>
    <row r="46" spans="1:12" ht="9.9499999999999993" customHeight="1">
      <c r="A46" s="295" t="s">
        <v>1219</v>
      </c>
      <c r="B46" s="270"/>
      <c r="C46" s="342" t="s">
        <v>1220</v>
      </c>
      <c r="D46" s="343"/>
      <c r="E46" s="260"/>
      <c r="F46" s="263"/>
      <c r="G46" s="260"/>
      <c r="H46" s="260"/>
      <c r="I46" s="263"/>
      <c r="J46" s="260"/>
      <c r="K46" s="263"/>
      <c r="L46" s="842"/>
    </row>
    <row r="47" spans="1:12" ht="9.9499999999999993" customHeight="1">
      <c r="A47" s="295" t="s">
        <v>1221</v>
      </c>
      <c r="B47" s="270"/>
      <c r="C47" s="344"/>
      <c r="D47" s="345"/>
      <c r="E47" s="257"/>
      <c r="F47" s="258"/>
      <c r="G47" s="257"/>
      <c r="H47" s="257"/>
      <c r="I47" s="258"/>
      <c r="J47" s="257"/>
      <c r="K47" s="258"/>
      <c r="L47" s="842"/>
    </row>
    <row r="48" spans="1:12" ht="9.9499999999999993" customHeight="1">
      <c r="A48" s="329" t="s">
        <v>1222</v>
      </c>
      <c r="B48" s="346"/>
      <c r="C48" s="290" t="s">
        <v>1223</v>
      </c>
      <c r="D48" s="343"/>
      <c r="E48" s="260"/>
      <c r="F48" s="263"/>
      <c r="G48" s="260"/>
      <c r="H48" s="260"/>
      <c r="I48" s="263"/>
      <c r="J48" s="260"/>
      <c r="K48" s="263"/>
      <c r="L48" s="842"/>
    </row>
    <row r="49" spans="1:18">
      <c r="A49" s="304" t="s">
        <v>1224</v>
      </c>
      <c r="B49" s="316"/>
      <c r="C49" s="316"/>
      <c r="D49" s="305" t="s">
        <v>1225</v>
      </c>
      <c r="E49" s="305"/>
      <c r="F49" s="305"/>
      <c r="G49" s="305"/>
      <c r="H49" s="316"/>
      <c r="I49" s="316"/>
      <c r="J49" s="316"/>
      <c r="K49" s="317"/>
      <c r="L49" s="843"/>
    </row>
    <row r="50" spans="1:18" ht="15.95" customHeight="1">
      <c r="A50" s="347" t="s">
        <v>1226</v>
      </c>
      <c r="B50" s="306"/>
      <c r="C50" s="306"/>
      <c r="D50" s="306"/>
      <c r="E50" s="306"/>
      <c r="F50" s="306"/>
      <c r="G50" s="306"/>
      <c r="H50" s="306"/>
      <c r="I50" s="307"/>
      <c r="J50" s="348" t="s">
        <v>1227</v>
      </c>
      <c r="K50" s="307"/>
      <c r="L50" s="844"/>
    </row>
    <row r="51" spans="1:18" ht="15" customHeight="1">
      <c r="A51" s="347" t="s">
        <v>1228</v>
      </c>
      <c r="B51" s="306"/>
      <c r="C51" s="306"/>
      <c r="D51" s="306"/>
      <c r="E51" s="306"/>
      <c r="F51" s="306"/>
      <c r="G51" s="306"/>
      <c r="H51" s="306"/>
      <c r="I51" s="307"/>
      <c r="J51" s="349"/>
      <c r="K51" s="307"/>
      <c r="L51" s="844"/>
      <c r="M51" s="350"/>
      <c r="N51" s="350"/>
      <c r="O51" s="350"/>
      <c r="P51" s="350"/>
      <c r="Q51" s="350"/>
      <c r="R51" s="350"/>
    </row>
    <row r="52" spans="1:18" ht="15.95" customHeight="1">
      <c r="A52" s="347" t="s">
        <v>1229</v>
      </c>
      <c r="B52" s="306"/>
      <c r="C52" s="306"/>
      <c r="D52" s="306"/>
      <c r="E52" s="306"/>
      <c r="F52" s="306"/>
      <c r="G52" s="306"/>
      <c r="H52" s="306"/>
      <c r="I52" s="307"/>
      <c r="J52" s="348" t="s">
        <v>1227</v>
      </c>
      <c r="K52" s="307"/>
      <c r="L52" s="844"/>
    </row>
    <row r="53" spans="1:18" ht="13.5" customHeight="1">
      <c r="A53" s="845" t="s">
        <v>1230</v>
      </c>
      <c r="B53" s="846"/>
      <c r="C53" s="813" t="s">
        <v>1231</v>
      </c>
      <c r="D53" s="814"/>
      <c r="E53" s="814"/>
      <c r="F53" s="814"/>
      <c r="G53" s="814"/>
      <c r="H53" s="815"/>
      <c r="I53" s="813" t="s">
        <v>1232</v>
      </c>
      <c r="J53" s="814"/>
      <c r="K53" s="815"/>
    </row>
    <row r="54" spans="1:18" ht="13.5" customHeight="1">
      <c r="A54" s="847"/>
      <c r="B54" s="848"/>
      <c r="C54" s="851"/>
      <c r="D54" s="852"/>
      <c r="E54" s="852"/>
      <c r="F54" s="852"/>
      <c r="G54" s="852"/>
      <c r="H54" s="853"/>
      <c r="I54" s="816">
        <f>ErrorChkQ1!I6</f>
        <v>0</v>
      </c>
      <c r="J54" s="817"/>
      <c r="K54" s="818"/>
    </row>
    <row r="55" spans="1:18" ht="13.5" customHeight="1">
      <c r="A55" s="847"/>
      <c r="B55" s="848"/>
      <c r="C55" s="854"/>
      <c r="D55" s="855"/>
      <c r="E55" s="855"/>
      <c r="F55" s="855"/>
      <c r="G55" s="855"/>
      <c r="H55" s="856"/>
      <c r="I55" s="794"/>
      <c r="J55" s="795"/>
      <c r="K55" s="796"/>
    </row>
    <row r="56" spans="1:18" ht="13.5" customHeight="1">
      <c r="A56" s="847"/>
      <c r="B56" s="848"/>
      <c r="C56" s="819" t="s">
        <v>1233</v>
      </c>
      <c r="D56" s="820"/>
      <c r="E56" s="820"/>
      <c r="F56" s="820"/>
      <c r="G56" s="820"/>
      <c r="H56" s="821"/>
      <c r="I56" s="813" t="s">
        <v>1234</v>
      </c>
      <c r="J56" s="814"/>
      <c r="K56" s="815"/>
    </row>
    <row r="57" spans="1:18" ht="13.5" customHeight="1">
      <c r="A57" s="847"/>
      <c r="B57" s="848"/>
      <c r="C57" s="838" t="e">
        <f>'Instructions-DataEntry'!E14</f>
        <v>#N/A</v>
      </c>
      <c r="D57" s="839"/>
      <c r="E57" s="839"/>
      <c r="F57" s="839"/>
      <c r="G57" s="839"/>
      <c r="H57" s="840"/>
      <c r="I57" s="822" t="e">
        <f>'Instructions-DataEntry'!E16</f>
        <v>#N/A</v>
      </c>
      <c r="J57" s="823"/>
      <c r="K57" s="824"/>
    </row>
    <row r="58" spans="1:18" ht="13.5" customHeight="1">
      <c r="A58" s="849"/>
      <c r="B58" s="850"/>
      <c r="C58" s="828" t="e">
        <f>'Instructions-DataEntry'!E15</f>
        <v>#N/A</v>
      </c>
      <c r="D58" s="826"/>
      <c r="E58" s="826"/>
      <c r="F58" s="826"/>
      <c r="G58" s="826"/>
      <c r="H58" s="827"/>
      <c r="I58" s="825"/>
      <c r="J58" s="826"/>
      <c r="K58" s="827"/>
    </row>
    <row r="59" spans="1:18" ht="9" customHeight="1">
      <c r="A59" s="253" t="s">
        <v>1235</v>
      </c>
      <c r="B59" s="253"/>
      <c r="C59" s="253"/>
      <c r="D59" s="253"/>
      <c r="E59" s="311"/>
      <c r="F59" s="253"/>
      <c r="G59" s="253"/>
      <c r="H59" s="253"/>
      <c r="I59" s="253" t="s">
        <v>1236</v>
      </c>
      <c r="J59" s="253"/>
      <c r="K59" s="253"/>
    </row>
    <row r="60" spans="1:18" ht="9" customHeight="1">
      <c r="A60" s="300"/>
      <c r="B60" s="300"/>
      <c r="C60" s="300"/>
      <c r="D60" s="300"/>
      <c r="E60" s="300"/>
      <c r="F60" s="300"/>
      <c r="G60" s="300"/>
      <c r="H60" s="300"/>
      <c r="I60" s="253" t="s">
        <v>1237</v>
      </c>
      <c r="J60" s="253"/>
      <c r="K60" s="253"/>
    </row>
    <row r="115" spans="1:14" ht="12.75" customHeight="1">
      <c r="A115" s="391"/>
      <c r="B115" s="829" t="s">
        <v>1250</v>
      </c>
      <c r="C115" s="829"/>
      <c r="D115" s="829"/>
      <c r="E115" s="829"/>
      <c r="F115" s="829"/>
      <c r="G115" s="829"/>
      <c r="H115" s="829"/>
      <c r="I115" s="829"/>
      <c r="J115" s="829"/>
      <c r="K115" s="829"/>
      <c r="L115" s="829"/>
      <c r="M115" s="829"/>
      <c r="N115" s="392"/>
    </row>
    <row r="116" spans="1:14" ht="12.75" customHeight="1">
      <c r="A116" s="391"/>
      <c r="B116" s="829"/>
      <c r="C116" s="829"/>
      <c r="D116" s="829"/>
      <c r="E116" s="829"/>
      <c r="F116" s="829"/>
      <c r="G116" s="829"/>
      <c r="H116" s="829"/>
      <c r="I116" s="829"/>
      <c r="J116" s="829"/>
      <c r="K116" s="829"/>
      <c r="L116" s="829"/>
      <c r="M116" s="829"/>
      <c r="N116" s="392"/>
    </row>
    <row r="117" spans="1:14" ht="12.75" customHeight="1">
      <c r="A117" s="391"/>
      <c r="B117" s="829"/>
      <c r="C117" s="829"/>
      <c r="D117" s="829"/>
      <c r="E117" s="829"/>
      <c r="F117" s="829"/>
      <c r="G117" s="829"/>
      <c r="H117" s="829"/>
      <c r="I117" s="829"/>
      <c r="J117" s="829"/>
      <c r="K117" s="829"/>
      <c r="L117" s="829"/>
      <c r="M117" s="829"/>
      <c r="N117" s="392"/>
    </row>
    <row r="118" spans="1:14" ht="12.75" customHeight="1">
      <c r="A118" s="391"/>
      <c r="B118" s="829"/>
      <c r="C118" s="829"/>
      <c r="D118" s="829"/>
      <c r="E118" s="829"/>
      <c r="F118" s="829"/>
      <c r="G118" s="829"/>
      <c r="H118" s="829"/>
      <c r="I118" s="829"/>
      <c r="J118" s="829"/>
      <c r="K118" s="829"/>
      <c r="L118" s="829"/>
      <c r="M118" s="829"/>
      <c r="N118" s="392"/>
    </row>
    <row r="119" spans="1:14" ht="12.75" customHeight="1">
      <c r="A119" s="391"/>
      <c r="B119" s="829"/>
      <c r="C119" s="829"/>
      <c r="D119" s="829"/>
      <c r="E119" s="829"/>
      <c r="F119" s="829"/>
      <c r="G119" s="829"/>
      <c r="H119" s="829"/>
      <c r="I119" s="829"/>
      <c r="J119" s="829"/>
      <c r="K119" s="829"/>
      <c r="L119" s="829"/>
      <c r="M119" s="829"/>
      <c r="N119" s="392"/>
    </row>
    <row r="120" spans="1:14" ht="12.75" customHeight="1">
      <c r="A120" s="391"/>
      <c r="B120" s="829"/>
      <c r="C120" s="829"/>
      <c r="D120" s="829"/>
      <c r="E120" s="829"/>
      <c r="F120" s="829"/>
      <c r="G120" s="829"/>
      <c r="H120" s="829"/>
      <c r="I120" s="829"/>
      <c r="J120" s="829"/>
      <c r="K120" s="829"/>
      <c r="L120" s="829"/>
      <c r="M120" s="829"/>
      <c r="N120" s="392"/>
    </row>
    <row r="121" spans="1:14" ht="12.75" customHeight="1">
      <c r="A121" s="391"/>
      <c r="B121" s="829"/>
      <c r="C121" s="829"/>
      <c r="D121" s="829"/>
      <c r="E121" s="829"/>
      <c r="F121" s="829"/>
      <c r="G121" s="829"/>
      <c r="H121" s="829"/>
      <c r="I121" s="829"/>
      <c r="J121" s="829"/>
      <c r="K121" s="829"/>
      <c r="L121" s="829"/>
      <c r="M121" s="829"/>
      <c r="N121" s="392"/>
    </row>
    <row r="122" spans="1:14" ht="12.75" customHeight="1">
      <c r="A122" s="391"/>
      <c r="B122" s="829"/>
      <c r="C122" s="829"/>
      <c r="D122" s="829"/>
      <c r="E122" s="829"/>
      <c r="F122" s="829"/>
      <c r="G122" s="829"/>
      <c r="H122" s="829"/>
      <c r="I122" s="829"/>
      <c r="J122" s="829"/>
      <c r="K122" s="829"/>
      <c r="L122" s="829"/>
      <c r="M122" s="829"/>
      <c r="N122" s="392"/>
    </row>
    <row r="123" spans="1:14" ht="12.75" customHeight="1">
      <c r="A123" s="391"/>
      <c r="B123" s="829"/>
      <c r="C123" s="829"/>
      <c r="D123" s="829"/>
      <c r="E123" s="829"/>
      <c r="F123" s="829"/>
      <c r="G123" s="829"/>
      <c r="H123" s="829"/>
      <c r="I123" s="829"/>
      <c r="J123" s="829"/>
      <c r="K123" s="829"/>
      <c r="L123" s="829"/>
      <c r="M123" s="829"/>
      <c r="N123" s="392"/>
    </row>
    <row r="124" spans="1:14" ht="12.75" customHeight="1">
      <c r="A124" s="391"/>
      <c r="B124" s="829"/>
      <c r="C124" s="829"/>
      <c r="D124" s="829"/>
      <c r="E124" s="829"/>
      <c r="F124" s="829"/>
      <c r="G124" s="829"/>
      <c r="H124" s="829"/>
      <c r="I124" s="829"/>
      <c r="J124" s="829"/>
      <c r="K124" s="829"/>
      <c r="L124" s="829"/>
      <c r="M124" s="829"/>
      <c r="N124" s="392"/>
    </row>
    <row r="125" spans="1:14" ht="12.75" customHeight="1">
      <c r="A125" s="391"/>
      <c r="B125" s="829"/>
      <c r="C125" s="829"/>
      <c r="D125" s="829"/>
      <c r="E125" s="829"/>
      <c r="F125" s="829"/>
      <c r="G125" s="829"/>
      <c r="H125" s="829"/>
      <c r="I125" s="829"/>
      <c r="J125" s="829"/>
      <c r="K125" s="829"/>
      <c r="L125" s="829"/>
      <c r="M125" s="829"/>
      <c r="N125" s="392"/>
    </row>
    <row r="126" spans="1:14" ht="12.75" customHeight="1">
      <c r="A126" s="391"/>
      <c r="B126" s="829"/>
      <c r="C126" s="829"/>
      <c r="D126" s="829"/>
      <c r="E126" s="829"/>
      <c r="F126" s="829"/>
      <c r="G126" s="829"/>
      <c r="H126" s="829"/>
      <c r="I126" s="829"/>
      <c r="J126" s="829"/>
      <c r="K126" s="829"/>
      <c r="L126" s="829"/>
      <c r="M126" s="829"/>
      <c r="N126" s="392"/>
    </row>
    <row r="127" spans="1:14" ht="12.75" customHeight="1">
      <c r="A127" s="391"/>
      <c r="B127" s="829"/>
      <c r="C127" s="829"/>
      <c r="D127" s="829"/>
      <c r="E127" s="829"/>
      <c r="F127" s="829"/>
      <c r="G127" s="829"/>
      <c r="H127" s="829"/>
      <c r="I127" s="829"/>
      <c r="J127" s="829"/>
      <c r="K127" s="829"/>
      <c r="L127" s="829"/>
      <c r="M127" s="829"/>
      <c r="N127" s="392"/>
    </row>
    <row r="128" spans="1:14" ht="12.75" customHeight="1">
      <c r="A128" s="391"/>
      <c r="B128" s="829"/>
      <c r="C128" s="829"/>
      <c r="D128" s="829"/>
      <c r="E128" s="829"/>
      <c r="F128" s="829"/>
      <c r="G128" s="829"/>
      <c r="H128" s="829"/>
      <c r="I128" s="829"/>
      <c r="J128" s="829"/>
      <c r="K128" s="829"/>
      <c r="L128" s="829"/>
      <c r="M128" s="829"/>
      <c r="N128" s="392"/>
    </row>
    <row r="129" spans="1:14" ht="12.75" customHeight="1">
      <c r="A129" s="391"/>
      <c r="B129" s="829"/>
      <c r="C129" s="829"/>
      <c r="D129" s="829"/>
      <c r="E129" s="829"/>
      <c r="F129" s="829"/>
      <c r="G129" s="829"/>
      <c r="H129" s="829"/>
      <c r="I129" s="829"/>
      <c r="J129" s="829"/>
      <c r="K129" s="829"/>
      <c r="L129" s="829"/>
      <c r="M129" s="829"/>
      <c r="N129" s="392"/>
    </row>
    <row r="130" spans="1:14" ht="12.75" customHeight="1">
      <c r="A130" s="391"/>
      <c r="B130" s="829"/>
      <c r="C130" s="829"/>
      <c r="D130" s="829"/>
      <c r="E130" s="829"/>
      <c r="F130" s="829"/>
      <c r="G130" s="829"/>
      <c r="H130" s="829"/>
      <c r="I130" s="829"/>
      <c r="J130" s="829"/>
      <c r="K130" s="829"/>
      <c r="L130" s="829"/>
      <c r="M130" s="829"/>
      <c r="N130" s="392"/>
    </row>
    <row r="131" spans="1:14" ht="12.75" customHeight="1">
      <c r="A131" s="391"/>
      <c r="B131" s="829"/>
      <c r="C131" s="829"/>
      <c r="D131" s="829"/>
      <c r="E131" s="829"/>
      <c r="F131" s="829"/>
      <c r="G131" s="829"/>
      <c r="H131" s="829"/>
      <c r="I131" s="829"/>
      <c r="J131" s="829"/>
      <c r="K131" s="829"/>
      <c r="L131" s="829"/>
      <c r="M131" s="829"/>
      <c r="N131" s="392"/>
    </row>
    <row r="132" spans="1:14" ht="12.75" customHeight="1">
      <c r="A132" s="391"/>
      <c r="B132" s="829"/>
      <c r="C132" s="829"/>
      <c r="D132" s="829"/>
      <c r="E132" s="829"/>
      <c r="F132" s="829"/>
      <c r="G132" s="829"/>
      <c r="H132" s="829"/>
      <c r="I132" s="829"/>
      <c r="J132" s="829"/>
      <c r="K132" s="829"/>
      <c r="L132" s="829"/>
      <c r="M132" s="829"/>
      <c r="N132" s="392"/>
    </row>
    <row r="133" spans="1:14" ht="12.75" customHeight="1">
      <c r="A133" s="391"/>
      <c r="B133" s="829"/>
      <c r="C133" s="829"/>
      <c r="D133" s="829"/>
      <c r="E133" s="829"/>
      <c r="F133" s="829"/>
      <c r="G133" s="829"/>
      <c r="H133" s="829"/>
      <c r="I133" s="829"/>
      <c r="J133" s="829"/>
      <c r="K133" s="829"/>
      <c r="L133" s="829"/>
      <c r="M133" s="829"/>
      <c r="N133" s="392"/>
    </row>
    <row r="134" spans="1:14" ht="12.75" customHeight="1">
      <c r="A134" s="391"/>
      <c r="B134" s="829"/>
      <c r="C134" s="829"/>
      <c r="D134" s="829"/>
      <c r="E134" s="829"/>
      <c r="F134" s="829"/>
      <c r="G134" s="829"/>
      <c r="H134" s="829"/>
      <c r="I134" s="829"/>
      <c r="J134" s="829"/>
      <c r="K134" s="829"/>
      <c r="L134" s="829"/>
      <c r="M134" s="829"/>
      <c r="N134" s="392"/>
    </row>
    <row r="135" spans="1:14" ht="12.75" customHeight="1">
      <c r="A135" s="391"/>
      <c r="B135" s="829"/>
      <c r="C135" s="829"/>
      <c r="D135" s="829"/>
      <c r="E135" s="829"/>
      <c r="F135" s="829"/>
      <c r="G135" s="829"/>
      <c r="H135" s="829"/>
      <c r="I135" s="829"/>
      <c r="J135" s="829"/>
      <c r="K135" s="829"/>
      <c r="L135" s="829"/>
      <c r="M135" s="829"/>
      <c r="N135" s="392"/>
    </row>
    <row r="136" spans="1:14" ht="12.75" customHeight="1">
      <c r="A136" s="391"/>
      <c r="B136" s="829"/>
      <c r="C136" s="829"/>
      <c r="D136" s="829"/>
      <c r="E136" s="829"/>
      <c r="F136" s="829"/>
      <c r="G136" s="829"/>
      <c r="H136" s="829"/>
      <c r="I136" s="829"/>
      <c r="J136" s="829"/>
      <c r="K136" s="829"/>
      <c r="L136" s="829"/>
      <c r="M136" s="829"/>
      <c r="N136" s="392"/>
    </row>
    <row r="138" spans="1:14">
      <c r="J138" s="779" t="s">
        <v>1152</v>
      </c>
      <c r="K138" s="779"/>
      <c r="L138" s="779"/>
    </row>
    <row r="139" spans="1:14">
      <c r="J139" s="779"/>
      <c r="K139" s="779"/>
      <c r="L139" s="779"/>
    </row>
    <row r="140" spans="1:14">
      <c r="J140" s="779"/>
      <c r="K140" s="779"/>
      <c r="L140" s="779"/>
    </row>
    <row r="141" spans="1:14">
      <c r="J141" s="779"/>
      <c r="K141" s="779"/>
      <c r="L141" s="779"/>
    </row>
    <row r="142" spans="1:14">
      <c r="J142" s="779"/>
      <c r="K142" s="779"/>
      <c r="L142" s="779"/>
    </row>
    <row r="143" spans="1:14">
      <c r="J143" s="779"/>
      <c r="K143" s="779"/>
      <c r="L143" s="779"/>
    </row>
  </sheetData>
  <sheetProtection sheet="1" objects="1" scenarios="1"/>
  <mergeCells count="42">
    <mergeCell ref="B115:M136"/>
    <mergeCell ref="A14:B14"/>
    <mergeCell ref="A15:B15"/>
    <mergeCell ref="J41:K42"/>
    <mergeCell ref="J35:K36"/>
    <mergeCell ref="B31:C31"/>
    <mergeCell ref="C15:D15"/>
    <mergeCell ref="B18:D19"/>
    <mergeCell ref="B20:D21"/>
    <mergeCell ref="B22:D23"/>
    <mergeCell ref="C57:H57"/>
    <mergeCell ref="L41:L44"/>
    <mergeCell ref="L45:L48"/>
    <mergeCell ref="L49:L52"/>
    <mergeCell ref="A53:B58"/>
    <mergeCell ref="C53:H55"/>
    <mergeCell ref="I54:K55"/>
    <mergeCell ref="C56:H56"/>
    <mergeCell ref="I56:K56"/>
    <mergeCell ref="I57:K58"/>
    <mergeCell ref="C58:H58"/>
    <mergeCell ref="J37:K37"/>
    <mergeCell ref="J38:K38"/>
    <mergeCell ref="J39:K39"/>
    <mergeCell ref="J40:K40"/>
    <mergeCell ref="I53:K53"/>
    <mergeCell ref="J138:L143"/>
    <mergeCell ref="A1:I1"/>
    <mergeCell ref="J1:K1"/>
    <mergeCell ref="L1:L4"/>
    <mergeCell ref="L9:L12"/>
    <mergeCell ref="B11:D12"/>
    <mergeCell ref="F12:I12"/>
    <mergeCell ref="L13:L14"/>
    <mergeCell ref="E15:I15"/>
    <mergeCell ref="J15:K15"/>
    <mergeCell ref="L23:L27"/>
    <mergeCell ref="J30:K31"/>
    <mergeCell ref="L30:L34"/>
    <mergeCell ref="J32:K32"/>
    <mergeCell ref="J33:K34"/>
    <mergeCell ref="L36:L39"/>
  </mergeCells>
  <hyperlinks>
    <hyperlink ref="J1:K1" location="Payments!A1" display="CONTINUE" xr:uid="{00000000-0004-0000-1300-000000000000}"/>
    <hyperlink ref="L23:L27" location="'Instructions-DataEntry'!A1" display="Click here to return to data entry &amp; instruction page." xr:uid="{00000000-0004-0000-1300-000001000000}"/>
    <hyperlink ref="J138:L143" location="SF270Qtr1!A1" display="Continue" xr:uid="{00000000-0004-0000-1300-000002000000}"/>
  </hyperlinks>
  <pageMargins left="0.5" right="0" top="0.5" bottom="0.5" header="0.5" footer="0.5"/>
  <pageSetup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FF20A38B-69FC-4A42-8D5E-CB5985CFBD5F}">
            <xm:f>Introduction!$J$20="ON"</xm:f>
            <x14:dxf>
              <numFmt numFmtId="10" formatCode="&quot;$&quot;#,##0_);[Red]\(&quot;$&quot;#,##0\)"/>
            </x14:dxf>
          </x14:cfRule>
          <xm:sqref>J30:K42</xm:sqref>
        </x14:conditionalFormatting>
      </x14:conditionalFormatting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dimension ref="A1:R143"/>
  <sheetViews>
    <sheetView showGridLines="0" showRowColHeaders="0" showZeros="0" showOutlineSymbols="0" zoomScale="120" zoomScaleNormal="120" workbookViewId="0">
      <selection activeCell="L9" sqref="L9:L12"/>
    </sheetView>
  </sheetViews>
  <sheetFormatPr defaultRowHeight="12.75"/>
  <cols>
    <col min="1" max="3" width="9.140625" style="249"/>
    <col min="4" max="4" width="15.85546875" style="249" customWidth="1"/>
    <col min="5" max="5" width="9.85546875" style="249" customWidth="1"/>
    <col min="6" max="6" width="7.28515625" style="249" customWidth="1"/>
    <col min="7" max="7" width="5.85546875" style="249" customWidth="1"/>
    <col min="8" max="8" width="6.42578125" style="249" customWidth="1"/>
    <col min="9" max="9" width="7.5703125" style="249" customWidth="1"/>
    <col min="10" max="10" width="9.140625" style="249"/>
    <col min="11" max="11" width="11.140625" style="249" customWidth="1"/>
    <col min="12" max="12" width="14.85546875" style="249" customWidth="1"/>
    <col min="13" max="259" width="9.140625" style="249"/>
    <col min="260" max="260" width="15.85546875" style="249" customWidth="1"/>
    <col min="261" max="261" width="9.85546875" style="249" customWidth="1"/>
    <col min="262" max="262" width="7.28515625" style="249" customWidth="1"/>
    <col min="263" max="263" width="5.85546875" style="249" customWidth="1"/>
    <col min="264" max="264" width="6.42578125" style="249" customWidth="1"/>
    <col min="265" max="265" width="7.5703125" style="249" customWidth="1"/>
    <col min="266" max="266" width="9.140625" style="249"/>
    <col min="267" max="267" width="11.140625" style="249" customWidth="1"/>
    <col min="268" max="268" width="14.85546875" style="249" customWidth="1"/>
    <col min="269" max="515" width="9.140625" style="249"/>
    <col min="516" max="516" width="15.85546875" style="249" customWidth="1"/>
    <col min="517" max="517" width="9.85546875" style="249" customWidth="1"/>
    <col min="518" max="518" width="7.28515625" style="249" customWidth="1"/>
    <col min="519" max="519" width="5.85546875" style="249" customWidth="1"/>
    <col min="520" max="520" width="6.42578125" style="249" customWidth="1"/>
    <col min="521" max="521" width="7.5703125" style="249" customWidth="1"/>
    <col min="522" max="522" width="9.140625" style="249"/>
    <col min="523" max="523" width="11.140625" style="249" customWidth="1"/>
    <col min="524" max="524" width="14.85546875" style="249" customWidth="1"/>
    <col min="525" max="771" width="9.140625" style="249"/>
    <col min="772" max="772" width="15.85546875" style="249" customWidth="1"/>
    <col min="773" max="773" width="9.85546875" style="249" customWidth="1"/>
    <col min="774" max="774" width="7.28515625" style="249" customWidth="1"/>
    <col min="775" max="775" width="5.85546875" style="249" customWidth="1"/>
    <col min="776" max="776" width="6.42578125" style="249" customWidth="1"/>
    <col min="777" max="777" width="7.5703125" style="249" customWidth="1"/>
    <col min="778" max="778" width="9.140625" style="249"/>
    <col min="779" max="779" width="11.140625" style="249" customWidth="1"/>
    <col min="780" max="780" width="14.85546875" style="249" customWidth="1"/>
    <col min="781" max="1027" width="9.140625" style="249"/>
    <col min="1028" max="1028" width="15.85546875" style="249" customWidth="1"/>
    <col min="1029" max="1029" width="9.85546875" style="249" customWidth="1"/>
    <col min="1030" max="1030" width="7.28515625" style="249" customWidth="1"/>
    <col min="1031" max="1031" width="5.85546875" style="249" customWidth="1"/>
    <col min="1032" max="1032" width="6.42578125" style="249" customWidth="1"/>
    <col min="1033" max="1033" width="7.5703125" style="249" customWidth="1"/>
    <col min="1034" max="1034" width="9.140625" style="249"/>
    <col min="1035" max="1035" width="11.140625" style="249" customWidth="1"/>
    <col min="1036" max="1036" width="14.85546875" style="249" customWidth="1"/>
    <col min="1037" max="1283" width="9.140625" style="249"/>
    <col min="1284" max="1284" width="15.85546875" style="249" customWidth="1"/>
    <col min="1285" max="1285" width="9.85546875" style="249" customWidth="1"/>
    <col min="1286" max="1286" width="7.28515625" style="249" customWidth="1"/>
    <col min="1287" max="1287" width="5.85546875" style="249" customWidth="1"/>
    <col min="1288" max="1288" width="6.42578125" style="249" customWidth="1"/>
    <col min="1289" max="1289" width="7.5703125" style="249" customWidth="1"/>
    <col min="1290" max="1290" width="9.140625" style="249"/>
    <col min="1291" max="1291" width="11.140625" style="249" customWidth="1"/>
    <col min="1292" max="1292" width="14.85546875" style="249" customWidth="1"/>
    <col min="1293" max="1539" width="9.140625" style="249"/>
    <col min="1540" max="1540" width="15.85546875" style="249" customWidth="1"/>
    <col min="1541" max="1541" width="9.85546875" style="249" customWidth="1"/>
    <col min="1542" max="1542" width="7.28515625" style="249" customWidth="1"/>
    <col min="1543" max="1543" width="5.85546875" style="249" customWidth="1"/>
    <col min="1544" max="1544" width="6.42578125" style="249" customWidth="1"/>
    <col min="1545" max="1545" width="7.5703125" style="249" customWidth="1"/>
    <col min="1546" max="1546" width="9.140625" style="249"/>
    <col min="1547" max="1547" width="11.140625" style="249" customWidth="1"/>
    <col min="1548" max="1548" width="14.85546875" style="249" customWidth="1"/>
    <col min="1549" max="1795" width="9.140625" style="249"/>
    <col min="1796" max="1796" width="15.85546875" style="249" customWidth="1"/>
    <col min="1797" max="1797" width="9.85546875" style="249" customWidth="1"/>
    <col min="1798" max="1798" width="7.28515625" style="249" customWidth="1"/>
    <col min="1799" max="1799" width="5.85546875" style="249" customWidth="1"/>
    <col min="1800" max="1800" width="6.42578125" style="249" customWidth="1"/>
    <col min="1801" max="1801" width="7.5703125" style="249" customWidth="1"/>
    <col min="1802" max="1802" width="9.140625" style="249"/>
    <col min="1803" max="1803" width="11.140625" style="249" customWidth="1"/>
    <col min="1804" max="1804" width="14.85546875" style="249" customWidth="1"/>
    <col min="1805" max="2051" width="9.140625" style="249"/>
    <col min="2052" max="2052" width="15.85546875" style="249" customWidth="1"/>
    <col min="2053" max="2053" width="9.85546875" style="249" customWidth="1"/>
    <col min="2054" max="2054" width="7.28515625" style="249" customWidth="1"/>
    <col min="2055" max="2055" width="5.85546875" style="249" customWidth="1"/>
    <col min="2056" max="2056" width="6.42578125" style="249" customWidth="1"/>
    <col min="2057" max="2057" width="7.5703125" style="249" customWidth="1"/>
    <col min="2058" max="2058" width="9.140625" style="249"/>
    <col min="2059" max="2059" width="11.140625" style="249" customWidth="1"/>
    <col min="2060" max="2060" width="14.85546875" style="249" customWidth="1"/>
    <col min="2061" max="2307" width="9.140625" style="249"/>
    <col min="2308" max="2308" width="15.85546875" style="249" customWidth="1"/>
    <col min="2309" max="2309" width="9.85546875" style="249" customWidth="1"/>
    <col min="2310" max="2310" width="7.28515625" style="249" customWidth="1"/>
    <col min="2311" max="2311" width="5.85546875" style="249" customWidth="1"/>
    <col min="2312" max="2312" width="6.42578125" style="249" customWidth="1"/>
    <col min="2313" max="2313" width="7.5703125" style="249" customWidth="1"/>
    <col min="2314" max="2314" width="9.140625" style="249"/>
    <col min="2315" max="2315" width="11.140625" style="249" customWidth="1"/>
    <col min="2316" max="2316" width="14.85546875" style="249" customWidth="1"/>
    <col min="2317" max="2563" width="9.140625" style="249"/>
    <col min="2564" max="2564" width="15.85546875" style="249" customWidth="1"/>
    <col min="2565" max="2565" width="9.85546875" style="249" customWidth="1"/>
    <col min="2566" max="2566" width="7.28515625" style="249" customWidth="1"/>
    <col min="2567" max="2567" width="5.85546875" style="249" customWidth="1"/>
    <col min="2568" max="2568" width="6.42578125" style="249" customWidth="1"/>
    <col min="2569" max="2569" width="7.5703125" style="249" customWidth="1"/>
    <col min="2570" max="2570" width="9.140625" style="249"/>
    <col min="2571" max="2571" width="11.140625" style="249" customWidth="1"/>
    <col min="2572" max="2572" width="14.85546875" style="249" customWidth="1"/>
    <col min="2573" max="2819" width="9.140625" style="249"/>
    <col min="2820" max="2820" width="15.85546875" style="249" customWidth="1"/>
    <col min="2821" max="2821" width="9.85546875" style="249" customWidth="1"/>
    <col min="2822" max="2822" width="7.28515625" style="249" customWidth="1"/>
    <col min="2823" max="2823" width="5.85546875" style="249" customWidth="1"/>
    <col min="2824" max="2824" width="6.42578125" style="249" customWidth="1"/>
    <col min="2825" max="2825" width="7.5703125" style="249" customWidth="1"/>
    <col min="2826" max="2826" width="9.140625" style="249"/>
    <col min="2827" max="2827" width="11.140625" style="249" customWidth="1"/>
    <col min="2828" max="2828" width="14.85546875" style="249" customWidth="1"/>
    <col min="2829" max="3075" width="9.140625" style="249"/>
    <col min="3076" max="3076" width="15.85546875" style="249" customWidth="1"/>
    <col min="3077" max="3077" width="9.85546875" style="249" customWidth="1"/>
    <col min="3078" max="3078" width="7.28515625" style="249" customWidth="1"/>
    <col min="3079" max="3079" width="5.85546875" style="249" customWidth="1"/>
    <col min="3080" max="3080" width="6.42578125" style="249" customWidth="1"/>
    <col min="3081" max="3081" width="7.5703125" style="249" customWidth="1"/>
    <col min="3082" max="3082" width="9.140625" style="249"/>
    <col min="3083" max="3083" width="11.140625" style="249" customWidth="1"/>
    <col min="3084" max="3084" width="14.85546875" style="249" customWidth="1"/>
    <col min="3085" max="3331" width="9.140625" style="249"/>
    <col min="3332" max="3332" width="15.85546875" style="249" customWidth="1"/>
    <col min="3333" max="3333" width="9.85546875" style="249" customWidth="1"/>
    <col min="3334" max="3334" width="7.28515625" style="249" customWidth="1"/>
    <col min="3335" max="3335" width="5.85546875" style="249" customWidth="1"/>
    <col min="3336" max="3336" width="6.42578125" style="249" customWidth="1"/>
    <col min="3337" max="3337" width="7.5703125" style="249" customWidth="1"/>
    <col min="3338" max="3338" width="9.140625" style="249"/>
    <col min="3339" max="3339" width="11.140625" style="249" customWidth="1"/>
    <col min="3340" max="3340" width="14.85546875" style="249" customWidth="1"/>
    <col min="3341" max="3587" width="9.140625" style="249"/>
    <col min="3588" max="3588" width="15.85546875" style="249" customWidth="1"/>
    <col min="3589" max="3589" width="9.85546875" style="249" customWidth="1"/>
    <col min="3590" max="3590" width="7.28515625" style="249" customWidth="1"/>
    <col min="3591" max="3591" width="5.85546875" style="249" customWidth="1"/>
    <col min="3592" max="3592" width="6.42578125" style="249" customWidth="1"/>
    <col min="3593" max="3593" width="7.5703125" style="249" customWidth="1"/>
    <col min="3594" max="3594" width="9.140625" style="249"/>
    <col min="3595" max="3595" width="11.140625" style="249" customWidth="1"/>
    <col min="3596" max="3596" width="14.85546875" style="249" customWidth="1"/>
    <col min="3597" max="3843" width="9.140625" style="249"/>
    <col min="3844" max="3844" width="15.85546875" style="249" customWidth="1"/>
    <col min="3845" max="3845" width="9.85546875" style="249" customWidth="1"/>
    <col min="3846" max="3846" width="7.28515625" style="249" customWidth="1"/>
    <col min="3847" max="3847" width="5.85546875" style="249" customWidth="1"/>
    <col min="3848" max="3848" width="6.42578125" style="249" customWidth="1"/>
    <col min="3849" max="3849" width="7.5703125" style="249" customWidth="1"/>
    <col min="3850" max="3850" width="9.140625" style="249"/>
    <col min="3851" max="3851" width="11.140625" style="249" customWidth="1"/>
    <col min="3852" max="3852" width="14.85546875" style="249" customWidth="1"/>
    <col min="3853" max="4099" width="9.140625" style="249"/>
    <col min="4100" max="4100" width="15.85546875" style="249" customWidth="1"/>
    <col min="4101" max="4101" width="9.85546875" style="249" customWidth="1"/>
    <col min="4102" max="4102" width="7.28515625" style="249" customWidth="1"/>
    <col min="4103" max="4103" width="5.85546875" style="249" customWidth="1"/>
    <col min="4104" max="4104" width="6.42578125" style="249" customWidth="1"/>
    <col min="4105" max="4105" width="7.5703125" style="249" customWidth="1"/>
    <col min="4106" max="4106" width="9.140625" style="249"/>
    <col min="4107" max="4107" width="11.140625" style="249" customWidth="1"/>
    <col min="4108" max="4108" width="14.85546875" style="249" customWidth="1"/>
    <col min="4109" max="4355" width="9.140625" style="249"/>
    <col min="4356" max="4356" width="15.85546875" style="249" customWidth="1"/>
    <col min="4357" max="4357" width="9.85546875" style="249" customWidth="1"/>
    <col min="4358" max="4358" width="7.28515625" style="249" customWidth="1"/>
    <col min="4359" max="4359" width="5.85546875" style="249" customWidth="1"/>
    <col min="4360" max="4360" width="6.42578125" style="249" customWidth="1"/>
    <col min="4361" max="4361" width="7.5703125" style="249" customWidth="1"/>
    <col min="4362" max="4362" width="9.140625" style="249"/>
    <col min="4363" max="4363" width="11.140625" style="249" customWidth="1"/>
    <col min="4364" max="4364" width="14.85546875" style="249" customWidth="1"/>
    <col min="4365" max="4611" width="9.140625" style="249"/>
    <col min="4612" max="4612" width="15.85546875" style="249" customWidth="1"/>
    <col min="4613" max="4613" width="9.85546875" style="249" customWidth="1"/>
    <col min="4614" max="4614" width="7.28515625" style="249" customWidth="1"/>
    <col min="4615" max="4615" width="5.85546875" style="249" customWidth="1"/>
    <col min="4616" max="4616" width="6.42578125" style="249" customWidth="1"/>
    <col min="4617" max="4617" width="7.5703125" style="249" customWidth="1"/>
    <col min="4618" max="4618" width="9.140625" style="249"/>
    <col min="4619" max="4619" width="11.140625" style="249" customWidth="1"/>
    <col min="4620" max="4620" width="14.85546875" style="249" customWidth="1"/>
    <col min="4621" max="4867" width="9.140625" style="249"/>
    <col min="4868" max="4868" width="15.85546875" style="249" customWidth="1"/>
    <col min="4869" max="4869" width="9.85546875" style="249" customWidth="1"/>
    <col min="4870" max="4870" width="7.28515625" style="249" customWidth="1"/>
    <col min="4871" max="4871" width="5.85546875" style="249" customWidth="1"/>
    <col min="4872" max="4872" width="6.42578125" style="249" customWidth="1"/>
    <col min="4873" max="4873" width="7.5703125" style="249" customWidth="1"/>
    <col min="4874" max="4874" width="9.140625" style="249"/>
    <col min="4875" max="4875" width="11.140625" style="249" customWidth="1"/>
    <col min="4876" max="4876" width="14.85546875" style="249" customWidth="1"/>
    <col min="4877" max="5123" width="9.140625" style="249"/>
    <col min="5124" max="5124" width="15.85546875" style="249" customWidth="1"/>
    <col min="5125" max="5125" width="9.85546875" style="249" customWidth="1"/>
    <col min="5126" max="5126" width="7.28515625" style="249" customWidth="1"/>
    <col min="5127" max="5127" width="5.85546875" style="249" customWidth="1"/>
    <col min="5128" max="5128" width="6.42578125" style="249" customWidth="1"/>
    <col min="5129" max="5129" width="7.5703125" style="249" customWidth="1"/>
    <col min="5130" max="5130" width="9.140625" style="249"/>
    <col min="5131" max="5131" width="11.140625" style="249" customWidth="1"/>
    <col min="5132" max="5132" width="14.85546875" style="249" customWidth="1"/>
    <col min="5133" max="5379" width="9.140625" style="249"/>
    <col min="5380" max="5380" width="15.85546875" style="249" customWidth="1"/>
    <col min="5381" max="5381" width="9.85546875" style="249" customWidth="1"/>
    <col min="5382" max="5382" width="7.28515625" style="249" customWidth="1"/>
    <col min="5383" max="5383" width="5.85546875" style="249" customWidth="1"/>
    <col min="5384" max="5384" width="6.42578125" style="249" customWidth="1"/>
    <col min="5385" max="5385" width="7.5703125" style="249" customWidth="1"/>
    <col min="5386" max="5386" width="9.140625" style="249"/>
    <col min="5387" max="5387" width="11.140625" style="249" customWidth="1"/>
    <col min="5388" max="5388" width="14.85546875" style="249" customWidth="1"/>
    <col min="5389" max="5635" width="9.140625" style="249"/>
    <col min="5636" max="5636" width="15.85546875" style="249" customWidth="1"/>
    <col min="5637" max="5637" width="9.85546875" style="249" customWidth="1"/>
    <col min="5638" max="5638" width="7.28515625" style="249" customWidth="1"/>
    <col min="5639" max="5639" width="5.85546875" style="249" customWidth="1"/>
    <col min="5640" max="5640" width="6.42578125" style="249" customWidth="1"/>
    <col min="5641" max="5641" width="7.5703125" style="249" customWidth="1"/>
    <col min="5642" max="5642" width="9.140625" style="249"/>
    <col min="5643" max="5643" width="11.140625" style="249" customWidth="1"/>
    <col min="5644" max="5644" width="14.85546875" style="249" customWidth="1"/>
    <col min="5645" max="5891" width="9.140625" style="249"/>
    <col min="5892" max="5892" width="15.85546875" style="249" customWidth="1"/>
    <col min="5893" max="5893" width="9.85546875" style="249" customWidth="1"/>
    <col min="5894" max="5894" width="7.28515625" style="249" customWidth="1"/>
    <col min="5895" max="5895" width="5.85546875" style="249" customWidth="1"/>
    <col min="5896" max="5896" width="6.42578125" style="249" customWidth="1"/>
    <col min="5897" max="5897" width="7.5703125" style="249" customWidth="1"/>
    <col min="5898" max="5898" width="9.140625" style="249"/>
    <col min="5899" max="5899" width="11.140625" style="249" customWidth="1"/>
    <col min="5900" max="5900" width="14.85546875" style="249" customWidth="1"/>
    <col min="5901" max="6147" width="9.140625" style="249"/>
    <col min="6148" max="6148" width="15.85546875" style="249" customWidth="1"/>
    <col min="6149" max="6149" width="9.85546875" style="249" customWidth="1"/>
    <col min="6150" max="6150" width="7.28515625" style="249" customWidth="1"/>
    <col min="6151" max="6151" width="5.85546875" style="249" customWidth="1"/>
    <col min="6152" max="6152" width="6.42578125" style="249" customWidth="1"/>
    <col min="6153" max="6153" width="7.5703125" style="249" customWidth="1"/>
    <col min="6154" max="6154" width="9.140625" style="249"/>
    <col min="6155" max="6155" width="11.140625" style="249" customWidth="1"/>
    <col min="6156" max="6156" width="14.85546875" style="249" customWidth="1"/>
    <col min="6157" max="6403" width="9.140625" style="249"/>
    <col min="6404" max="6404" width="15.85546875" style="249" customWidth="1"/>
    <col min="6405" max="6405" width="9.85546875" style="249" customWidth="1"/>
    <col min="6406" max="6406" width="7.28515625" style="249" customWidth="1"/>
    <col min="6407" max="6407" width="5.85546875" style="249" customWidth="1"/>
    <col min="6408" max="6408" width="6.42578125" style="249" customWidth="1"/>
    <col min="6409" max="6409" width="7.5703125" style="249" customWidth="1"/>
    <col min="6410" max="6410" width="9.140625" style="249"/>
    <col min="6411" max="6411" width="11.140625" style="249" customWidth="1"/>
    <col min="6412" max="6412" width="14.85546875" style="249" customWidth="1"/>
    <col min="6413" max="6659" width="9.140625" style="249"/>
    <col min="6660" max="6660" width="15.85546875" style="249" customWidth="1"/>
    <col min="6661" max="6661" width="9.85546875" style="249" customWidth="1"/>
    <col min="6662" max="6662" width="7.28515625" style="249" customWidth="1"/>
    <col min="6663" max="6663" width="5.85546875" style="249" customWidth="1"/>
    <col min="6664" max="6664" width="6.42578125" style="249" customWidth="1"/>
    <col min="6665" max="6665" width="7.5703125" style="249" customWidth="1"/>
    <col min="6666" max="6666" width="9.140625" style="249"/>
    <col min="6667" max="6667" width="11.140625" style="249" customWidth="1"/>
    <col min="6668" max="6668" width="14.85546875" style="249" customWidth="1"/>
    <col min="6669" max="6915" width="9.140625" style="249"/>
    <col min="6916" max="6916" width="15.85546875" style="249" customWidth="1"/>
    <col min="6917" max="6917" width="9.85546875" style="249" customWidth="1"/>
    <col min="6918" max="6918" width="7.28515625" style="249" customWidth="1"/>
    <col min="6919" max="6919" width="5.85546875" style="249" customWidth="1"/>
    <col min="6920" max="6920" width="6.42578125" style="249" customWidth="1"/>
    <col min="6921" max="6921" width="7.5703125" style="249" customWidth="1"/>
    <col min="6922" max="6922" width="9.140625" style="249"/>
    <col min="6923" max="6923" width="11.140625" style="249" customWidth="1"/>
    <col min="6924" max="6924" width="14.85546875" style="249" customWidth="1"/>
    <col min="6925" max="7171" width="9.140625" style="249"/>
    <col min="7172" max="7172" width="15.85546875" style="249" customWidth="1"/>
    <col min="7173" max="7173" width="9.85546875" style="249" customWidth="1"/>
    <col min="7174" max="7174" width="7.28515625" style="249" customWidth="1"/>
    <col min="7175" max="7175" width="5.85546875" style="249" customWidth="1"/>
    <col min="7176" max="7176" width="6.42578125" style="249" customWidth="1"/>
    <col min="7177" max="7177" width="7.5703125" style="249" customWidth="1"/>
    <col min="7178" max="7178" width="9.140625" style="249"/>
    <col min="7179" max="7179" width="11.140625" style="249" customWidth="1"/>
    <col min="7180" max="7180" width="14.85546875" style="249" customWidth="1"/>
    <col min="7181" max="7427" width="9.140625" style="249"/>
    <col min="7428" max="7428" width="15.85546875" style="249" customWidth="1"/>
    <col min="7429" max="7429" width="9.85546875" style="249" customWidth="1"/>
    <col min="7430" max="7430" width="7.28515625" style="249" customWidth="1"/>
    <col min="7431" max="7431" width="5.85546875" style="249" customWidth="1"/>
    <col min="7432" max="7432" width="6.42578125" style="249" customWidth="1"/>
    <col min="7433" max="7433" width="7.5703125" style="249" customWidth="1"/>
    <col min="7434" max="7434" width="9.140625" style="249"/>
    <col min="7435" max="7435" width="11.140625" style="249" customWidth="1"/>
    <col min="7436" max="7436" width="14.85546875" style="249" customWidth="1"/>
    <col min="7437" max="7683" width="9.140625" style="249"/>
    <col min="7684" max="7684" width="15.85546875" style="249" customWidth="1"/>
    <col min="7685" max="7685" width="9.85546875" style="249" customWidth="1"/>
    <col min="7686" max="7686" width="7.28515625" style="249" customWidth="1"/>
    <col min="7687" max="7687" width="5.85546875" style="249" customWidth="1"/>
    <col min="7688" max="7688" width="6.42578125" style="249" customWidth="1"/>
    <col min="7689" max="7689" width="7.5703125" style="249" customWidth="1"/>
    <col min="7690" max="7690" width="9.140625" style="249"/>
    <col min="7691" max="7691" width="11.140625" style="249" customWidth="1"/>
    <col min="7692" max="7692" width="14.85546875" style="249" customWidth="1"/>
    <col min="7693" max="7939" width="9.140625" style="249"/>
    <col min="7940" max="7940" width="15.85546875" style="249" customWidth="1"/>
    <col min="7941" max="7941" width="9.85546875" style="249" customWidth="1"/>
    <col min="7942" max="7942" width="7.28515625" style="249" customWidth="1"/>
    <col min="7943" max="7943" width="5.85546875" style="249" customWidth="1"/>
    <col min="7944" max="7944" width="6.42578125" style="249" customWidth="1"/>
    <col min="7945" max="7945" width="7.5703125" style="249" customWidth="1"/>
    <col min="7946" max="7946" width="9.140625" style="249"/>
    <col min="7947" max="7947" width="11.140625" style="249" customWidth="1"/>
    <col min="7948" max="7948" width="14.85546875" style="249" customWidth="1"/>
    <col min="7949" max="8195" width="9.140625" style="249"/>
    <col min="8196" max="8196" width="15.85546875" style="249" customWidth="1"/>
    <col min="8197" max="8197" width="9.85546875" style="249" customWidth="1"/>
    <col min="8198" max="8198" width="7.28515625" style="249" customWidth="1"/>
    <col min="8199" max="8199" width="5.85546875" style="249" customWidth="1"/>
    <col min="8200" max="8200" width="6.42578125" style="249" customWidth="1"/>
    <col min="8201" max="8201" width="7.5703125" style="249" customWidth="1"/>
    <col min="8202" max="8202" width="9.140625" style="249"/>
    <col min="8203" max="8203" width="11.140625" style="249" customWidth="1"/>
    <col min="8204" max="8204" width="14.85546875" style="249" customWidth="1"/>
    <col min="8205" max="8451" width="9.140625" style="249"/>
    <col min="8452" max="8452" width="15.85546875" style="249" customWidth="1"/>
    <col min="8453" max="8453" width="9.85546875" style="249" customWidth="1"/>
    <col min="8454" max="8454" width="7.28515625" style="249" customWidth="1"/>
    <col min="8455" max="8455" width="5.85546875" style="249" customWidth="1"/>
    <col min="8456" max="8456" width="6.42578125" style="249" customWidth="1"/>
    <col min="8457" max="8457" width="7.5703125" style="249" customWidth="1"/>
    <col min="8458" max="8458" width="9.140625" style="249"/>
    <col min="8459" max="8459" width="11.140625" style="249" customWidth="1"/>
    <col min="8460" max="8460" width="14.85546875" style="249" customWidth="1"/>
    <col min="8461" max="8707" width="9.140625" style="249"/>
    <col min="8708" max="8708" width="15.85546875" style="249" customWidth="1"/>
    <col min="8709" max="8709" width="9.85546875" style="249" customWidth="1"/>
    <col min="8710" max="8710" width="7.28515625" style="249" customWidth="1"/>
    <col min="8711" max="8711" width="5.85546875" style="249" customWidth="1"/>
    <col min="8712" max="8712" width="6.42578125" style="249" customWidth="1"/>
    <col min="8713" max="8713" width="7.5703125" style="249" customWidth="1"/>
    <col min="8714" max="8714" width="9.140625" style="249"/>
    <col min="8715" max="8715" width="11.140625" style="249" customWidth="1"/>
    <col min="8716" max="8716" width="14.85546875" style="249" customWidth="1"/>
    <col min="8717" max="8963" width="9.140625" style="249"/>
    <col min="8964" max="8964" width="15.85546875" style="249" customWidth="1"/>
    <col min="8965" max="8965" width="9.85546875" style="249" customWidth="1"/>
    <col min="8966" max="8966" width="7.28515625" style="249" customWidth="1"/>
    <col min="8967" max="8967" width="5.85546875" style="249" customWidth="1"/>
    <col min="8968" max="8968" width="6.42578125" style="249" customWidth="1"/>
    <col min="8969" max="8969" width="7.5703125" style="249" customWidth="1"/>
    <col min="8970" max="8970" width="9.140625" style="249"/>
    <col min="8971" max="8971" width="11.140625" style="249" customWidth="1"/>
    <col min="8972" max="8972" width="14.85546875" style="249" customWidth="1"/>
    <col min="8973" max="9219" width="9.140625" style="249"/>
    <col min="9220" max="9220" width="15.85546875" style="249" customWidth="1"/>
    <col min="9221" max="9221" width="9.85546875" style="249" customWidth="1"/>
    <col min="9222" max="9222" width="7.28515625" style="249" customWidth="1"/>
    <col min="9223" max="9223" width="5.85546875" style="249" customWidth="1"/>
    <col min="9224" max="9224" width="6.42578125" style="249" customWidth="1"/>
    <col min="9225" max="9225" width="7.5703125" style="249" customWidth="1"/>
    <col min="9226" max="9226" width="9.140625" style="249"/>
    <col min="9227" max="9227" width="11.140625" style="249" customWidth="1"/>
    <col min="9228" max="9228" width="14.85546875" style="249" customWidth="1"/>
    <col min="9229" max="9475" width="9.140625" style="249"/>
    <col min="9476" max="9476" width="15.85546875" style="249" customWidth="1"/>
    <col min="9477" max="9477" width="9.85546875" style="249" customWidth="1"/>
    <col min="9478" max="9478" width="7.28515625" style="249" customWidth="1"/>
    <col min="9479" max="9479" width="5.85546875" style="249" customWidth="1"/>
    <col min="9480" max="9480" width="6.42578125" style="249" customWidth="1"/>
    <col min="9481" max="9481" width="7.5703125" style="249" customWidth="1"/>
    <col min="9482" max="9482" width="9.140625" style="249"/>
    <col min="9483" max="9483" width="11.140625" style="249" customWidth="1"/>
    <col min="9484" max="9484" width="14.85546875" style="249" customWidth="1"/>
    <col min="9485" max="9731" width="9.140625" style="249"/>
    <col min="9732" max="9732" width="15.85546875" style="249" customWidth="1"/>
    <col min="9733" max="9733" width="9.85546875" style="249" customWidth="1"/>
    <col min="9734" max="9734" width="7.28515625" style="249" customWidth="1"/>
    <col min="9735" max="9735" width="5.85546875" style="249" customWidth="1"/>
    <col min="9736" max="9736" width="6.42578125" style="249" customWidth="1"/>
    <col min="9737" max="9737" width="7.5703125" style="249" customWidth="1"/>
    <col min="9738" max="9738" width="9.140625" style="249"/>
    <col min="9739" max="9739" width="11.140625" style="249" customWidth="1"/>
    <col min="9740" max="9740" width="14.85546875" style="249" customWidth="1"/>
    <col min="9741" max="9987" width="9.140625" style="249"/>
    <col min="9988" max="9988" width="15.85546875" style="249" customWidth="1"/>
    <col min="9989" max="9989" width="9.85546875" style="249" customWidth="1"/>
    <col min="9990" max="9990" width="7.28515625" style="249" customWidth="1"/>
    <col min="9991" max="9991" width="5.85546875" style="249" customWidth="1"/>
    <col min="9992" max="9992" width="6.42578125" style="249" customWidth="1"/>
    <col min="9993" max="9993" width="7.5703125" style="249" customWidth="1"/>
    <col min="9994" max="9994" width="9.140625" style="249"/>
    <col min="9995" max="9995" width="11.140625" style="249" customWidth="1"/>
    <col min="9996" max="9996" width="14.85546875" style="249" customWidth="1"/>
    <col min="9997" max="10243" width="9.140625" style="249"/>
    <col min="10244" max="10244" width="15.85546875" style="249" customWidth="1"/>
    <col min="10245" max="10245" width="9.85546875" style="249" customWidth="1"/>
    <col min="10246" max="10246" width="7.28515625" style="249" customWidth="1"/>
    <col min="10247" max="10247" width="5.85546875" style="249" customWidth="1"/>
    <col min="10248" max="10248" width="6.42578125" style="249" customWidth="1"/>
    <col min="10249" max="10249" width="7.5703125" style="249" customWidth="1"/>
    <col min="10250" max="10250" width="9.140625" style="249"/>
    <col min="10251" max="10251" width="11.140625" style="249" customWidth="1"/>
    <col min="10252" max="10252" width="14.85546875" style="249" customWidth="1"/>
    <col min="10253" max="10499" width="9.140625" style="249"/>
    <col min="10500" max="10500" width="15.85546875" style="249" customWidth="1"/>
    <col min="10501" max="10501" width="9.85546875" style="249" customWidth="1"/>
    <col min="10502" max="10502" width="7.28515625" style="249" customWidth="1"/>
    <col min="10503" max="10503" width="5.85546875" style="249" customWidth="1"/>
    <col min="10504" max="10504" width="6.42578125" style="249" customWidth="1"/>
    <col min="10505" max="10505" width="7.5703125" style="249" customWidth="1"/>
    <col min="10506" max="10506" width="9.140625" style="249"/>
    <col min="10507" max="10507" width="11.140625" style="249" customWidth="1"/>
    <col min="10508" max="10508" width="14.85546875" style="249" customWidth="1"/>
    <col min="10509" max="10755" width="9.140625" style="249"/>
    <col min="10756" max="10756" width="15.85546875" style="249" customWidth="1"/>
    <col min="10757" max="10757" width="9.85546875" style="249" customWidth="1"/>
    <col min="10758" max="10758" width="7.28515625" style="249" customWidth="1"/>
    <col min="10759" max="10759" width="5.85546875" style="249" customWidth="1"/>
    <col min="10760" max="10760" width="6.42578125" style="249" customWidth="1"/>
    <col min="10761" max="10761" width="7.5703125" style="249" customWidth="1"/>
    <col min="10762" max="10762" width="9.140625" style="249"/>
    <col min="10763" max="10763" width="11.140625" style="249" customWidth="1"/>
    <col min="10764" max="10764" width="14.85546875" style="249" customWidth="1"/>
    <col min="10765" max="11011" width="9.140625" style="249"/>
    <col min="11012" max="11012" width="15.85546875" style="249" customWidth="1"/>
    <col min="11013" max="11013" width="9.85546875" style="249" customWidth="1"/>
    <col min="11014" max="11014" width="7.28515625" style="249" customWidth="1"/>
    <col min="11015" max="11015" width="5.85546875" style="249" customWidth="1"/>
    <col min="11016" max="11016" width="6.42578125" style="249" customWidth="1"/>
    <col min="11017" max="11017" width="7.5703125" style="249" customWidth="1"/>
    <col min="11018" max="11018" width="9.140625" style="249"/>
    <col min="11019" max="11019" width="11.140625" style="249" customWidth="1"/>
    <col min="11020" max="11020" width="14.85546875" style="249" customWidth="1"/>
    <col min="11021" max="11267" width="9.140625" style="249"/>
    <col min="11268" max="11268" width="15.85546875" style="249" customWidth="1"/>
    <col min="11269" max="11269" width="9.85546875" style="249" customWidth="1"/>
    <col min="11270" max="11270" width="7.28515625" style="249" customWidth="1"/>
    <col min="11271" max="11271" width="5.85546875" style="249" customWidth="1"/>
    <col min="11272" max="11272" width="6.42578125" style="249" customWidth="1"/>
    <col min="11273" max="11273" width="7.5703125" style="249" customWidth="1"/>
    <col min="11274" max="11274" width="9.140625" style="249"/>
    <col min="11275" max="11275" width="11.140625" style="249" customWidth="1"/>
    <col min="11276" max="11276" width="14.85546875" style="249" customWidth="1"/>
    <col min="11277" max="11523" width="9.140625" style="249"/>
    <col min="11524" max="11524" width="15.85546875" style="249" customWidth="1"/>
    <col min="11525" max="11525" width="9.85546875" style="249" customWidth="1"/>
    <col min="11526" max="11526" width="7.28515625" style="249" customWidth="1"/>
    <col min="11527" max="11527" width="5.85546875" style="249" customWidth="1"/>
    <col min="11528" max="11528" width="6.42578125" style="249" customWidth="1"/>
    <col min="11529" max="11529" width="7.5703125" style="249" customWidth="1"/>
    <col min="11530" max="11530" width="9.140625" style="249"/>
    <col min="11531" max="11531" width="11.140625" style="249" customWidth="1"/>
    <col min="11532" max="11532" width="14.85546875" style="249" customWidth="1"/>
    <col min="11533" max="11779" width="9.140625" style="249"/>
    <col min="11780" max="11780" width="15.85546875" style="249" customWidth="1"/>
    <col min="11781" max="11781" width="9.85546875" style="249" customWidth="1"/>
    <col min="11782" max="11782" width="7.28515625" style="249" customWidth="1"/>
    <col min="11783" max="11783" width="5.85546875" style="249" customWidth="1"/>
    <col min="11784" max="11784" width="6.42578125" style="249" customWidth="1"/>
    <col min="11785" max="11785" width="7.5703125" style="249" customWidth="1"/>
    <col min="11786" max="11786" width="9.140625" style="249"/>
    <col min="11787" max="11787" width="11.140625" style="249" customWidth="1"/>
    <col min="11788" max="11788" width="14.85546875" style="249" customWidth="1"/>
    <col min="11789" max="12035" width="9.140625" style="249"/>
    <col min="12036" max="12036" width="15.85546875" style="249" customWidth="1"/>
    <col min="12037" max="12037" width="9.85546875" style="249" customWidth="1"/>
    <col min="12038" max="12038" width="7.28515625" style="249" customWidth="1"/>
    <col min="12039" max="12039" width="5.85546875" style="249" customWidth="1"/>
    <col min="12040" max="12040" width="6.42578125" style="249" customWidth="1"/>
    <col min="12041" max="12041" width="7.5703125" style="249" customWidth="1"/>
    <col min="12042" max="12042" width="9.140625" style="249"/>
    <col min="12043" max="12043" width="11.140625" style="249" customWidth="1"/>
    <col min="12044" max="12044" width="14.85546875" style="249" customWidth="1"/>
    <col min="12045" max="12291" width="9.140625" style="249"/>
    <col min="12292" max="12292" width="15.85546875" style="249" customWidth="1"/>
    <col min="12293" max="12293" width="9.85546875" style="249" customWidth="1"/>
    <col min="12294" max="12294" width="7.28515625" style="249" customWidth="1"/>
    <col min="12295" max="12295" width="5.85546875" style="249" customWidth="1"/>
    <col min="12296" max="12296" width="6.42578125" style="249" customWidth="1"/>
    <col min="12297" max="12297" width="7.5703125" style="249" customWidth="1"/>
    <col min="12298" max="12298" width="9.140625" style="249"/>
    <col min="12299" max="12299" width="11.140625" style="249" customWidth="1"/>
    <col min="12300" max="12300" width="14.85546875" style="249" customWidth="1"/>
    <col min="12301" max="12547" width="9.140625" style="249"/>
    <col min="12548" max="12548" width="15.85546875" style="249" customWidth="1"/>
    <col min="12549" max="12549" width="9.85546875" style="249" customWidth="1"/>
    <col min="12550" max="12550" width="7.28515625" style="249" customWidth="1"/>
    <col min="12551" max="12551" width="5.85546875" style="249" customWidth="1"/>
    <col min="12552" max="12552" width="6.42578125" style="249" customWidth="1"/>
    <col min="12553" max="12553" width="7.5703125" style="249" customWidth="1"/>
    <col min="12554" max="12554" width="9.140625" style="249"/>
    <col min="12555" max="12555" width="11.140625" style="249" customWidth="1"/>
    <col min="12556" max="12556" width="14.85546875" style="249" customWidth="1"/>
    <col min="12557" max="12803" width="9.140625" style="249"/>
    <col min="12804" max="12804" width="15.85546875" style="249" customWidth="1"/>
    <col min="12805" max="12805" width="9.85546875" style="249" customWidth="1"/>
    <col min="12806" max="12806" width="7.28515625" style="249" customWidth="1"/>
    <col min="12807" max="12807" width="5.85546875" style="249" customWidth="1"/>
    <col min="12808" max="12808" width="6.42578125" style="249" customWidth="1"/>
    <col min="12809" max="12809" width="7.5703125" style="249" customWidth="1"/>
    <col min="12810" max="12810" width="9.140625" style="249"/>
    <col min="12811" max="12811" width="11.140625" style="249" customWidth="1"/>
    <col min="12812" max="12812" width="14.85546875" style="249" customWidth="1"/>
    <col min="12813" max="13059" width="9.140625" style="249"/>
    <col min="13060" max="13060" width="15.85546875" style="249" customWidth="1"/>
    <col min="13061" max="13061" width="9.85546875" style="249" customWidth="1"/>
    <col min="13062" max="13062" width="7.28515625" style="249" customWidth="1"/>
    <col min="13063" max="13063" width="5.85546875" style="249" customWidth="1"/>
    <col min="13064" max="13064" width="6.42578125" style="249" customWidth="1"/>
    <col min="13065" max="13065" width="7.5703125" style="249" customWidth="1"/>
    <col min="13066" max="13066" width="9.140625" style="249"/>
    <col min="13067" max="13067" width="11.140625" style="249" customWidth="1"/>
    <col min="13068" max="13068" width="14.85546875" style="249" customWidth="1"/>
    <col min="13069" max="13315" width="9.140625" style="249"/>
    <col min="13316" max="13316" width="15.85546875" style="249" customWidth="1"/>
    <col min="13317" max="13317" width="9.85546875" style="249" customWidth="1"/>
    <col min="13318" max="13318" width="7.28515625" style="249" customWidth="1"/>
    <col min="13319" max="13319" width="5.85546875" style="249" customWidth="1"/>
    <col min="13320" max="13320" width="6.42578125" style="249" customWidth="1"/>
    <col min="13321" max="13321" width="7.5703125" style="249" customWidth="1"/>
    <col min="13322" max="13322" width="9.140625" style="249"/>
    <col min="13323" max="13323" width="11.140625" style="249" customWidth="1"/>
    <col min="13324" max="13324" width="14.85546875" style="249" customWidth="1"/>
    <col min="13325" max="13571" width="9.140625" style="249"/>
    <col min="13572" max="13572" width="15.85546875" style="249" customWidth="1"/>
    <col min="13573" max="13573" width="9.85546875" style="249" customWidth="1"/>
    <col min="13574" max="13574" width="7.28515625" style="249" customWidth="1"/>
    <col min="13575" max="13575" width="5.85546875" style="249" customWidth="1"/>
    <col min="13576" max="13576" width="6.42578125" style="249" customWidth="1"/>
    <col min="13577" max="13577" width="7.5703125" style="249" customWidth="1"/>
    <col min="13578" max="13578" width="9.140625" style="249"/>
    <col min="13579" max="13579" width="11.140625" style="249" customWidth="1"/>
    <col min="13580" max="13580" width="14.85546875" style="249" customWidth="1"/>
    <col min="13581" max="13827" width="9.140625" style="249"/>
    <col min="13828" max="13828" width="15.85546875" style="249" customWidth="1"/>
    <col min="13829" max="13829" width="9.85546875" style="249" customWidth="1"/>
    <col min="13830" max="13830" width="7.28515625" style="249" customWidth="1"/>
    <col min="13831" max="13831" width="5.85546875" style="249" customWidth="1"/>
    <col min="13832" max="13832" width="6.42578125" style="249" customWidth="1"/>
    <col min="13833" max="13833" width="7.5703125" style="249" customWidth="1"/>
    <col min="13834" max="13834" width="9.140625" style="249"/>
    <col min="13835" max="13835" width="11.140625" style="249" customWidth="1"/>
    <col min="13836" max="13836" width="14.85546875" style="249" customWidth="1"/>
    <col min="13837" max="14083" width="9.140625" style="249"/>
    <col min="14084" max="14084" width="15.85546875" style="249" customWidth="1"/>
    <col min="14085" max="14085" width="9.85546875" style="249" customWidth="1"/>
    <col min="14086" max="14086" width="7.28515625" style="249" customWidth="1"/>
    <col min="14087" max="14087" width="5.85546875" style="249" customWidth="1"/>
    <col min="14088" max="14088" width="6.42578125" style="249" customWidth="1"/>
    <col min="14089" max="14089" width="7.5703125" style="249" customWidth="1"/>
    <col min="14090" max="14090" width="9.140625" style="249"/>
    <col min="14091" max="14091" width="11.140625" style="249" customWidth="1"/>
    <col min="14092" max="14092" width="14.85546875" style="249" customWidth="1"/>
    <col min="14093" max="14339" width="9.140625" style="249"/>
    <col min="14340" max="14340" width="15.85546875" style="249" customWidth="1"/>
    <col min="14341" max="14341" width="9.85546875" style="249" customWidth="1"/>
    <col min="14342" max="14342" width="7.28515625" style="249" customWidth="1"/>
    <col min="14343" max="14343" width="5.85546875" style="249" customWidth="1"/>
    <col min="14344" max="14344" width="6.42578125" style="249" customWidth="1"/>
    <col min="14345" max="14345" width="7.5703125" style="249" customWidth="1"/>
    <col min="14346" max="14346" width="9.140625" style="249"/>
    <col min="14347" max="14347" width="11.140625" style="249" customWidth="1"/>
    <col min="14348" max="14348" width="14.85546875" style="249" customWidth="1"/>
    <col min="14349" max="14595" width="9.140625" style="249"/>
    <col min="14596" max="14596" width="15.85546875" style="249" customWidth="1"/>
    <col min="14597" max="14597" width="9.85546875" style="249" customWidth="1"/>
    <col min="14598" max="14598" width="7.28515625" style="249" customWidth="1"/>
    <col min="14599" max="14599" width="5.85546875" style="249" customWidth="1"/>
    <col min="14600" max="14600" width="6.42578125" style="249" customWidth="1"/>
    <col min="14601" max="14601" width="7.5703125" style="249" customWidth="1"/>
    <col min="14602" max="14602" width="9.140625" style="249"/>
    <col min="14603" max="14603" width="11.140625" style="249" customWidth="1"/>
    <col min="14604" max="14604" width="14.85546875" style="249" customWidth="1"/>
    <col min="14605" max="14851" width="9.140625" style="249"/>
    <col min="14852" max="14852" width="15.85546875" style="249" customWidth="1"/>
    <col min="14853" max="14853" width="9.85546875" style="249" customWidth="1"/>
    <col min="14854" max="14854" width="7.28515625" style="249" customWidth="1"/>
    <col min="14855" max="14855" width="5.85546875" style="249" customWidth="1"/>
    <col min="14856" max="14856" width="6.42578125" style="249" customWidth="1"/>
    <col min="14857" max="14857" width="7.5703125" style="249" customWidth="1"/>
    <col min="14858" max="14858" width="9.140625" style="249"/>
    <col min="14859" max="14859" width="11.140625" style="249" customWidth="1"/>
    <col min="14860" max="14860" width="14.85546875" style="249" customWidth="1"/>
    <col min="14861" max="15107" width="9.140625" style="249"/>
    <col min="15108" max="15108" width="15.85546875" style="249" customWidth="1"/>
    <col min="15109" max="15109" width="9.85546875" style="249" customWidth="1"/>
    <col min="15110" max="15110" width="7.28515625" style="249" customWidth="1"/>
    <col min="15111" max="15111" width="5.85546875" style="249" customWidth="1"/>
    <col min="15112" max="15112" width="6.42578125" style="249" customWidth="1"/>
    <col min="15113" max="15113" width="7.5703125" style="249" customWidth="1"/>
    <col min="15114" max="15114" width="9.140625" style="249"/>
    <col min="15115" max="15115" width="11.140625" style="249" customWidth="1"/>
    <col min="15116" max="15116" width="14.85546875" style="249" customWidth="1"/>
    <col min="15117" max="15363" width="9.140625" style="249"/>
    <col min="15364" max="15364" width="15.85546875" style="249" customWidth="1"/>
    <col min="15365" max="15365" width="9.85546875" style="249" customWidth="1"/>
    <col min="15366" max="15366" width="7.28515625" style="249" customWidth="1"/>
    <col min="15367" max="15367" width="5.85546875" style="249" customWidth="1"/>
    <col min="15368" max="15368" width="6.42578125" style="249" customWidth="1"/>
    <col min="15369" max="15369" width="7.5703125" style="249" customWidth="1"/>
    <col min="15370" max="15370" width="9.140625" style="249"/>
    <col min="15371" max="15371" width="11.140625" style="249" customWidth="1"/>
    <col min="15372" max="15372" width="14.85546875" style="249" customWidth="1"/>
    <col min="15373" max="15619" width="9.140625" style="249"/>
    <col min="15620" max="15620" width="15.85546875" style="249" customWidth="1"/>
    <col min="15621" max="15621" width="9.85546875" style="249" customWidth="1"/>
    <col min="15622" max="15622" width="7.28515625" style="249" customWidth="1"/>
    <col min="15623" max="15623" width="5.85546875" style="249" customWidth="1"/>
    <col min="15624" max="15624" width="6.42578125" style="249" customWidth="1"/>
    <col min="15625" max="15625" width="7.5703125" style="249" customWidth="1"/>
    <col min="15626" max="15626" width="9.140625" style="249"/>
    <col min="15627" max="15627" width="11.140625" style="249" customWidth="1"/>
    <col min="15628" max="15628" width="14.85546875" style="249" customWidth="1"/>
    <col min="15629" max="15875" width="9.140625" style="249"/>
    <col min="15876" max="15876" width="15.85546875" style="249" customWidth="1"/>
    <col min="15877" max="15877" width="9.85546875" style="249" customWidth="1"/>
    <col min="15878" max="15878" width="7.28515625" style="249" customWidth="1"/>
    <col min="15879" max="15879" width="5.85546875" style="249" customWidth="1"/>
    <col min="15880" max="15880" width="6.42578125" style="249" customWidth="1"/>
    <col min="15881" max="15881" width="7.5703125" style="249" customWidth="1"/>
    <col min="15882" max="15882" width="9.140625" style="249"/>
    <col min="15883" max="15883" width="11.140625" style="249" customWidth="1"/>
    <col min="15884" max="15884" width="14.85546875" style="249" customWidth="1"/>
    <col min="15885" max="16131" width="9.140625" style="249"/>
    <col min="16132" max="16132" width="15.85546875" style="249" customWidth="1"/>
    <col min="16133" max="16133" width="9.85546875" style="249" customWidth="1"/>
    <col min="16134" max="16134" width="7.28515625" style="249" customWidth="1"/>
    <col min="16135" max="16135" width="5.85546875" style="249" customWidth="1"/>
    <col min="16136" max="16136" width="6.42578125" style="249" customWidth="1"/>
    <col min="16137" max="16137" width="7.5703125" style="249" customWidth="1"/>
    <col min="16138" max="16138" width="9.140625" style="249"/>
    <col min="16139" max="16139" width="11.140625" style="249" customWidth="1"/>
    <col min="16140" max="16140" width="14.85546875" style="249" customWidth="1"/>
    <col min="16141" max="16384" width="9.140625" style="249"/>
  </cols>
  <sheetData>
    <row r="1" spans="1:12" ht="13.5" customHeight="1">
      <c r="A1" s="780" t="s">
        <v>1248</v>
      </c>
      <c r="B1" s="781"/>
      <c r="C1" s="781"/>
      <c r="D1" s="781"/>
      <c r="E1" s="781"/>
      <c r="F1" s="781"/>
      <c r="G1" s="781"/>
      <c r="H1" s="781"/>
      <c r="I1" s="781"/>
      <c r="J1" s="782" t="s">
        <v>1152</v>
      </c>
      <c r="K1" s="782"/>
      <c r="L1" s="783" t="s">
        <v>1249</v>
      </c>
    </row>
    <row r="2" spans="1:12">
      <c r="A2" s="250"/>
      <c r="B2" s="251"/>
      <c r="C2" s="251"/>
      <c r="D2" s="252"/>
      <c r="E2" s="254" t="s">
        <v>1153</v>
      </c>
      <c r="F2" s="251"/>
      <c r="G2" s="251"/>
      <c r="H2" s="251"/>
      <c r="I2" s="252"/>
      <c r="J2" s="254" t="s">
        <v>1154</v>
      </c>
      <c r="K2" s="255" t="s">
        <v>1155</v>
      </c>
      <c r="L2" s="783"/>
    </row>
    <row r="3" spans="1:12" ht="12" customHeight="1">
      <c r="A3" s="256"/>
      <c r="B3" s="257"/>
      <c r="C3" s="257"/>
      <c r="D3" s="258"/>
      <c r="E3" s="259"/>
      <c r="F3" s="260"/>
      <c r="G3" s="261" t="s">
        <v>1156</v>
      </c>
      <c r="H3" s="262"/>
      <c r="I3" s="263"/>
      <c r="J3" s="264">
        <v>1</v>
      </c>
      <c r="K3" s="265" t="s">
        <v>1157</v>
      </c>
      <c r="L3" s="783"/>
    </row>
    <row r="4" spans="1:12" ht="11.25" customHeight="1">
      <c r="A4" s="266"/>
      <c r="B4" s="267"/>
      <c r="C4" s="267"/>
      <c r="D4" s="268"/>
      <c r="E4" s="269"/>
      <c r="F4" s="253" t="s">
        <v>1158</v>
      </c>
      <c r="G4" s="253"/>
      <c r="H4" s="253"/>
      <c r="I4" s="270"/>
      <c r="J4" s="271" t="s">
        <v>1159</v>
      </c>
      <c r="K4" s="272"/>
      <c r="L4" s="783"/>
    </row>
    <row r="5" spans="1:12" ht="15" customHeight="1">
      <c r="A5" s="266" t="s">
        <v>1160</v>
      </c>
      <c r="B5" s="273"/>
      <c r="C5" s="273"/>
      <c r="D5" s="274"/>
      <c r="E5" s="275" t="s">
        <v>1047</v>
      </c>
      <c r="F5" s="276" t="s">
        <v>1161</v>
      </c>
      <c r="G5" s="277"/>
      <c r="H5" s="277" t="s">
        <v>1162</v>
      </c>
      <c r="I5" s="278"/>
      <c r="J5" s="257"/>
      <c r="K5" s="258"/>
      <c r="L5" s="279"/>
    </row>
    <row r="6" spans="1:12" ht="15.75" customHeight="1">
      <c r="A6" s="256"/>
      <c r="B6" s="273" t="s">
        <v>1163</v>
      </c>
      <c r="C6" s="273"/>
      <c r="D6" s="274"/>
      <c r="E6" s="280" t="s">
        <v>1164</v>
      </c>
      <c r="F6" s="259"/>
      <c r="G6" s="260"/>
      <c r="H6" s="281" t="s">
        <v>1165</v>
      </c>
      <c r="I6" s="282"/>
      <c r="J6" s="283" t="s">
        <v>1166</v>
      </c>
      <c r="K6" s="284" t="s">
        <v>1167</v>
      </c>
      <c r="L6" s="285"/>
    </row>
    <row r="7" spans="1:12" ht="12" customHeight="1">
      <c r="A7" s="256"/>
      <c r="B7" s="273"/>
      <c r="C7" s="273"/>
      <c r="D7" s="274"/>
      <c r="E7" s="280" t="s">
        <v>1168</v>
      </c>
      <c r="F7" s="286" t="s">
        <v>1169</v>
      </c>
      <c r="G7" s="254"/>
      <c r="H7" s="287"/>
      <c r="I7" s="255"/>
      <c r="J7" s="257"/>
      <c r="K7" s="258"/>
      <c r="L7" s="285"/>
    </row>
    <row r="8" spans="1:12" ht="15" customHeight="1">
      <c r="A8" s="259"/>
      <c r="B8" s="288"/>
      <c r="C8" s="262"/>
      <c r="D8" s="289"/>
      <c r="E8" s="290" t="s">
        <v>1170</v>
      </c>
      <c r="F8" s="291" t="s">
        <v>1251</v>
      </c>
      <c r="G8" s="292"/>
      <c r="H8" s="291" t="s">
        <v>1172</v>
      </c>
      <c r="I8" s="293"/>
      <c r="J8" s="260"/>
      <c r="K8" s="294" t="s">
        <v>1173</v>
      </c>
      <c r="L8" s="285"/>
    </row>
    <row r="9" spans="1:12" ht="9" customHeight="1">
      <c r="A9" s="295" t="s">
        <v>1174</v>
      </c>
      <c r="B9" s="296"/>
      <c r="C9" s="296"/>
      <c r="D9" s="270"/>
      <c r="E9" s="253" t="s">
        <v>1175</v>
      </c>
      <c r="F9" s="253"/>
      <c r="G9" s="297"/>
      <c r="H9" s="297"/>
      <c r="I9" s="298"/>
      <c r="J9" s="296" t="s">
        <v>1176</v>
      </c>
      <c r="K9" s="270"/>
      <c r="L9" s="784"/>
    </row>
    <row r="10" spans="1:12" ht="9" customHeight="1">
      <c r="A10" s="299" t="s">
        <v>1177</v>
      </c>
      <c r="B10" s="271"/>
      <c r="C10" s="271"/>
      <c r="D10" s="272"/>
      <c r="E10" s="300" t="s">
        <v>1178</v>
      </c>
      <c r="F10" s="300"/>
      <c r="G10" s="300"/>
      <c r="H10" s="300"/>
      <c r="I10" s="272"/>
      <c r="J10" s="271" t="s">
        <v>1179</v>
      </c>
      <c r="K10" s="272"/>
      <c r="L10" s="784"/>
    </row>
    <row r="11" spans="1:12" ht="9" customHeight="1">
      <c r="A11" s="256"/>
      <c r="B11" s="785" t="s">
        <v>1180</v>
      </c>
      <c r="C11" s="786"/>
      <c r="D11" s="787"/>
      <c r="E11" s="300" t="s">
        <v>1181</v>
      </c>
      <c r="F11" s="300"/>
      <c r="G11" s="300"/>
      <c r="H11" s="300"/>
      <c r="I11" s="272"/>
      <c r="J11" s="271"/>
      <c r="K11" s="272"/>
      <c r="L11" s="784"/>
    </row>
    <row r="12" spans="1:12" ht="15">
      <c r="A12" s="259"/>
      <c r="B12" s="788"/>
      <c r="C12" s="788"/>
      <c r="D12" s="789"/>
      <c r="E12" s="368" t="s">
        <v>665</v>
      </c>
      <c r="F12" s="790" t="e">
        <f>'Instructions-DataEntry'!E20</f>
        <v>#N/A</v>
      </c>
      <c r="G12" s="791"/>
      <c r="H12" s="791"/>
      <c r="I12" s="792"/>
      <c r="J12" s="301"/>
      <c r="K12" s="302"/>
      <c r="L12" s="784"/>
    </row>
    <row r="13" spans="1:12" ht="12.75" customHeight="1">
      <c r="A13" s="299" t="s">
        <v>1182</v>
      </c>
      <c r="B13" s="303"/>
      <c r="C13" s="271" t="s">
        <v>1239</v>
      </c>
      <c r="D13" s="272"/>
      <c r="E13" s="304" t="s">
        <v>1071</v>
      </c>
      <c r="F13" s="305" t="s">
        <v>1183</v>
      </c>
      <c r="G13" s="305"/>
      <c r="H13" s="305"/>
      <c r="I13" s="305"/>
      <c r="J13" s="306"/>
      <c r="K13" s="307"/>
      <c r="L13" s="793"/>
    </row>
    <row r="14" spans="1:12" ht="9.9499999999999993" customHeight="1">
      <c r="A14" s="830" t="s">
        <v>1241</v>
      </c>
      <c r="B14" s="831"/>
      <c r="C14" s="296" t="s">
        <v>1240</v>
      </c>
      <c r="D14" s="270"/>
      <c r="E14" s="300" t="s">
        <v>1184</v>
      </c>
      <c r="F14" s="300"/>
      <c r="G14" s="300"/>
      <c r="H14" s="300"/>
      <c r="I14" s="303"/>
      <c r="J14" s="271" t="s">
        <v>1185</v>
      </c>
      <c r="K14" s="272"/>
      <c r="L14" s="793"/>
    </row>
    <row r="15" spans="1:12" ht="15" customHeight="1">
      <c r="A15" s="825" t="e">
        <f>'Instructions-DataEntry'!E10</f>
        <v>#N/A</v>
      </c>
      <c r="B15" s="832"/>
      <c r="C15" s="825" t="e">
        <f>'Instructions-DataEntry'!E8</f>
        <v>#N/A</v>
      </c>
      <c r="D15" s="832"/>
      <c r="E15" s="794">
        <f>XpndQtr2!F101</f>
        <v>44562</v>
      </c>
      <c r="F15" s="795"/>
      <c r="G15" s="795"/>
      <c r="H15" s="795"/>
      <c r="I15" s="796"/>
      <c r="J15" s="794">
        <f>XpndQtr2!H101</f>
        <v>44651</v>
      </c>
      <c r="K15" s="796"/>
    </row>
    <row r="16" spans="1:12" ht="9" customHeight="1">
      <c r="A16" s="295" t="s">
        <v>1186</v>
      </c>
      <c r="B16" s="296"/>
      <c r="C16" s="296"/>
      <c r="D16" s="270"/>
      <c r="E16" s="253" t="s">
        <v>1187</v>
      </c>
      <c r="F16" s="253"/>
      <c r="G16" s="253"/>
      <c r="H16" s="253"/>
      <c r="I16" s="253"/>
      <c r="J16" s="296"/>
      <c r="K16" s="270"/>
    </row>
    <row r="17" spans="1:12" ht="1.5" customHeight="1">
      <c r="A17" s="299"/>
      <c r="B17" s="271"/>
      <c r="C17" s="271"/>
      <c r="D17" s="272"/>
      <c r="E17" s="300"/>
      <c r="F17" s="300"/>
      <c r="G17" s="300"/>
      <c r="H17" s="300"/>
      <c r="I17" s="300"/>
      <c r="J17" s="271"/>
      <c r="K17" s="272"/>
    </row>
    <row r="18" spans="1:12" ht="12.75" customHeight="1">
      <c r="A18" s="299" t="s">
        <v>1188</v>
      </c>
      <c r="B18" s="835" t="e">
        <f>'Instructions-DataEntry'!E4</f>
        <v>#N/A</v>
      </c>
      <c r="C18" s="836"/>
      <c r="D18" s="837"/>
      <c r="E18" s="300" t="s">
        <v>1188</v>
      </c>
      <c r="F18" s="308"/>
      <c r="G18" s="300"/>
      <c r="H18" s="300"/>
      <c r="I18" s="300"/>
      <c r="J18" s="271"/>
      <c r="K18" s="272"/>
    </row>
    <row r="19" spans="1:12" ht="12.75" customHeight="1">
      <c r="A19" s="299"/>
      <c r="B19" s="836"/>
      <c r="C19" s="836"/>
      <c r="D19" s="837"/>
      <c r="E19" s="300"/>
      <c r="F19" s="308"/>
      <c r="G19" s="300"/>
      <c r="H19" s="300"/>
      <c r="I19" s="300"/>
      <c r="J19" s="271"/>
      <c r="K19" s="272"/>
    </row>
    <row r="20" spans="1:12" ht="12.75" customHeight="1">
      <c r="A20" s="299" t="s">
        <v>1189</v>
      </c>
      <c r="B20" s="835" t="e">
        <f>'Instructions-DataEntry'!E5</f>
        <v>#N/A</v>
      </c>
      <c r="C20" s="836"/>
      <c r="D20" s="837"/>
      <c r="E20" s="309" t="s">
        <v>1190</v>
      </c>
      <c r="F20" s="308"/>
      <c r="G20" s="308" t="s">
        <v>1244</v>
      </c>
      <c r="H20" s="300"/>
      <c r="I20" s="300"/>
      <c r="J20" s="271"/>
      <c r="K20" s="272"/>
    </row>
    <row r="21" spans="1:12" ht="12.75" customHeight="1">
      <c r="A21" s="310" t="s">
        <v>1191</v>
      </c>
      <c r="B21" s="836"/>
      <c r="C21" s="836"/>
      <c r="D21" s="837"/>
      <c r="E21" s="311" t="s">
        <v>1191</v>
      </c>
      <c r="F21" s="312"/>
      <c r="G21" s="253"/>
      <c r="H21" s="253"/>
      <c r="I21" s="253"/>
      <c r="J21" s="296"/>
      <c r="K21" s="270"/>
    </row>
    <row r="22" spans="1:12" ht="12.75" customHeight="1">
      <c r="A22" s="313" t="s">
        <v>1192</v>
      </c>
      <c r="B22" s="835" t="e">
        <f>'Instructions-DataEntry'!E6</f>
        <v>#N/A</v>
      </c>
      <c r="C22" s="836"/>
      <c r="D22" s="837"/>
      <c r="E22" s="309" t="s">
        <v>1192</v>
      </c>
      <c r="F22" s="308"/>
      <c r="G22" s="300"/>
      <c r="H22" s="300"/>
      <c r="I22" s="300"/>
      <c r="J22" s="271"/>
      <c r="K22" s="272"/>
    </row>
    <row r="23" spans="1:12" ht="9" customHeight="1">
      <c r="A23" s="310" t="s">
        <v>1193</v>
      </c>
      <c r="B23" s="836"/>
      <c r="C23" s="836"/>
      <c r="D23" s="837"/>
      <c r="E23" s="311" t="s">
        <v>1193</v>
      </c>
      <c r="F23" s="253"/>
      <c r="G23" s="253"/>
      <c r="H23" s="253"/>
      <c r="I23" s="253"/>
      <c r="J23" s="296"/>
      <c r="K23" s="270"/>
      <c r="L23" s="784" t="s">
        <v>1194</v>
      </c>
    </row>
    <row r="24" spans="1:12" ht="1.5" customHeight="1">
      <c r="A24" s="259"/>
      <c r="B24" s="314"/>
      <c r="C24" s="314"/>
      <c r="D24" s="315"/>
      <c r="E24" s="260"/>
      <c r="F24" s="260"/>
      <c r="G24" s="260"/>
      <c r="H24" s="260"/>
      <c r="I24" s="260"/>
      <c r="J24" s="260"/>
      <c r="K24" s="263"/>
      <c r="L24" s="857"/>
    </row>
    <row r="25" spans="1:12">
      <c r="A25" s="304" t="s">
        <v>1195</v>
      </c>
      <c r="B25" s="316"/>
      <c r="C25" s="305" t="s">
        <v>1196</v>
      </c>
      <c r="D25" s="305"/>
      <c r="E25" s="305"/>
      <c r="F25" s="305"/>
      <c r="G25" s="305"/>
      <c r="H25" s="305"/>
      <c r="I25" s="316"/>
      <c r="J25" s="316"/>
      <c r="K25" s="317"/>
      <c r="L25" s="857"/>
    </row>
    <row r="26" spans="1:12" ht="9.75" customHeight="1">
      <c r="A26" s="256"/>
      <c r="B26" s="257"/>
      <c r="C26" s="252"/>
      <c r="D26" s="318" t="s">
        <v>1197</v>
      </c>
      <c r="E26" s="319" t="s">
        <v>1198</v>
      </c>
      <c r="F26" s="303"/>
      <c r="G26" s="319" t="s">
        <v>1199</v>
      </c>
      <c r="H26" s="300"/>
      <c r="I26" s="303"/>
      <c r="J26" s="271"/>
      <c r="K26" s="272"/>
      <c r="L26" s="857"/>
    </row>
    <row r="27" spans="1:12" ht="15.75" customHeight="1">
      <c r="A27" s="299" t="s">
        <v>1200</v>
      </c>
      <c r="B27" s="271"/>
      <c r="C27" s="272"/>
      <c r="D27" s="320"/>
      <c r="E27" s="321"/>
      <c r="F27" s="320"/>
      <c r="G27" s="321"/>
      <c r="H27" s="321"/>
      <c r="I27" s="320"/>
      <c r="J27" s="322" t="s">
        <v>1201</v>
      </c>
      <c r="K27" s="320"/>
      <c r="L27" s="857"/>
    </row>
    <row r="28" spans="1:12" ht="1.5" customHeight="1">
      <c r="A28" s="299"/>
      <c r="B28" s="271"/>
      <c r="C28" s="272"/>
      <c r="D28" s="320"/>
      <c r="E28" s="321"/>
      <c r="F28" s="320"/>
      <c r="G28" s="321"/>
      <c r="H28" s="321"/>
      <c r="I28" s="320"/>
      <c r="J28" s="322"/>
      <c r="K28" s="320"/>
    </row>
    <row r="29" spans="1:12" ht="15" customHeight="1">
      <c r="A29" s="259"/>
      <c r="B29" s="260"/>
      <c r="C29" s="263"/>
      <c r="D29" s="263"/>
      <c r="E29" s="260"/>
      <c r="F29" s="263"/>
      <c r="G29" s="260"/>
      <c r="H29" s="260"/>
      <c r="I29" s="263"/>
      <c r="J29" s="260"/>
      <c r="K29" s="263"/>
    </row>
    <row r="30" spans="1:12" ht="9.75" customHeight="1">
      <c r="A30" s="323" t="s">
        <v>1202</v>
      </c>
      <c r="B30" s="324"/>
      <c r="C30" s="325" t="s">
        <v>1203</v>
      </c>
      <c r="D30" s="326"/>
      <c r="E30" s="327"/>
      <c r="F30" s="326"/>
      <c r="G30" s="327"/>
      <c r="H30" s="328"/>
      <c r="I30" s="326"/>
      <c r="J30" s="798">
        <f>ErrorChkQ2!J22</f>
        <v>0</v>
      </c>
      <c r="K30" s="799"/>
      <c r="L30" s="802"/>
    </row>
    <row r="31" spans="1:12" ht="9.75" customHeight="1">
      <c r="A31" s="329" t="s">
        <v>1204</v>
      </c>
      <c r="B31" s="833">
        <f>J15</f>
        <v>44651</v>
      </c>
      <c r="C31" s="834"/>
      <c r="D31" s="330"/>
      <c r="E31" s="331"/>
      <c r="F31" s="330"/>
      <c r="G31" s="331"/>
      <c r="H31" s="331"/>
      <c r="I31" s="330"/>
      <c r="J31" s="800"/>
      <c r="K31" s="801"/>
      <c r="L31" s="802"/>
    </row>
    <row r="32" spans="1:12" ht="19.5" customHeight="1">
      <c r="A32" s="332" t="s">
        <v>1205</v>
      </c>
      <c r="B32" s="333"/>
      <c r="C32" s="334"/>
      <c r="D32" s="307"/>
      <c r="E32" s="306"/>
      <c r="F32" s="307"/>
      <c r="G32" s="306"/>
      <c r="H32" s="306"/>
      <c r="I32" s="307"/>
      <c r="J32" s="804"/>
      <c r="K32" s="805"/>
      <c r="L32" s="802"/>
    </row>
    <row r="33" spans="1:12" ht="9.75" customHeight="1">
      <c r="A33" s="323" t="s">
        <v>1206</v>
      </c>
      <c r="B33" s="324"/>
      <c r="C33" s="335"/>
      <c r="D33" s="303"/>
      <c r="E33" s="336"/>
      <c r="F33" s="303"/>
      <c r="G33" s="336"/>
      <c r="H33" s="336"/>
      <c r="I33" s="303"/>
      <c r="J33" s="806">
        <f>J30-J32</f>
        <v>0</v>
      </c>
      <c r="K33" s="807"/>
      <c r="L33" s="802"/>
    </row>
    <row r="34" spans="1:12" ht="9" customHeight="1">
      <c r="A34" s="329" t="s">
        <v>1207</v>
      </c>
      <c r="B34" s="337"/>
      <c r="C34" s="338"/>
      <c r="D34" s="302"/>
      <c r="E34" s="301"/>
      <c r="F34" s="302"/>
      <c r="G34" s="301"/>
      <c r="H34" s="301"/>
      <c r="I34" s="302"/>
      <c r="J34" s="808"/>
      <c r="K34" s="809"/>
      <c r="L34" s="803"/>
    </row>
    <row r="35" spans="1:12" ht="9.75" customHeight="1">
      <c r="A35" s="323" t="s">
        <v>1208</v>
      </c>
      <c r="B35" s="324"/>
      <c r="C35" s="335"/>
      <c r="D35" s="303"/>
      <c r="E35" s="336"/>
      <c r="F35" s="303"/>
      <c r="G35" s="336"/>
      <c r="H35" s="336"/>
      <c r="I35" s="303"/>
      <c r="J35" s="806"/>
      <c r="K35" s="807"/>
    </row>
    <row r="36" spans="1:12" ht="9" customHeight="1">
      <c r="A36" s="329" t="s">
        <v>1209</v>
      </c>
      <c r="B36" s="337"/>
      <c r="C36" s="338"/>
      <c r="D36" s="302"/>
      <c r="E36" s="301"/>
      <c r="F36" s="302"/>
      <c r="G36" s="301"/>
      <c r="H36" s="301"/>
      <c r="I36" s="302"/>
      <c r="J36" s="808"/>
      <c r="K36" s="809"/>
      <c r="L36" s="810"/>
    </row>
    <row r="37" spans="1:12" ht="19.5" customHeight="1">
      <c r="A37" s="332" t="s">
        <v>1210</v>
      </c>
      <c r="B37" s="333"/>
      <c r="C37" s="334"/>
      <c r="D37" s="307"/>
      <c r="E37" s="306"/>
      <c r="F37" s="307"/>
      <c r="G37" s="306"/>
      <c r="H37" s="306"/>
      <c r="I37" s="307"/>
      <c r="J37" s="804">
        <f>J33+J35</f>
        <v>0</v>
      </c>
      <c r="K37" s="805"/>
      <c r="L37" s="810"/>
    </row>
    <row r="38" spans="1:12" ht="19.5" customHeight="1">
      <c r="A38" s="332" t="s">
        <v>1211</v>
      </c>
      <c r="B38" s="333"/>
      <c r="C38" s="334"/>
      <c r="D38" s="307"/>
      <c r="E38" s="306"/>
      <c r="F38" s="307"/>
      <c r="G38" s="306"/>
      <c r="H38" s="306"/>
      <c r="I38" s="307"/>
      <c r="J38" s="804" t="e">
        <f>ErrorChkQ2!J24</f>
        <v>#N/A</v>
      </c>
      <c r="K38" s="805"/>
      <c r="L38" s="810"/>
    </row>
    <row r="39" spans="1:12" ht="19.5" customHeight="1">
      <c r="A39" s="332" t="s">
        <v>1212</v>
      </c>
      <c r="B39" s="333"/>
      <c r="C39" s="334"/>
      <c r="D39" s="339"/>
      <c r="E39" s="340"/>
      <c r="F39" s="339"/>
      <c r="G39" s="340"/>
      <c r="H39" s="340"/>
      <c r="I39" s="339"/>
      <c r="J39" s="804" t="e">
        <f>J37-J38</f>
        <v>#N/A</v>
      </c>
      <c r="K39" s="805"/>
      <c r="L39" s="810"/>
    </row>
    <row r="40" spans="1:12" ht="19.5" customHeight="1">
      <c r="A40" s="332" t="s">
        <v>1213</v>
      </c>
      <c r="B40" s="333"/>
      <c r="C40" s="334"/>
      <c r="D40" s="339"/>
      <c r="E40" s="340"/>
      <c r="F40" s="339"/>
      <c r="G40" s="340"/>
      <c r="H40" s="340"/>
      <c r="I40" s="339"/>
      <c r="J40" s="811" t="e">
        <f>IF(XpndQtr2!H2="No",SF270Qtr1!J41+SF270Qtr1!J40,Payments!D10+Payments!D11)</f>
        <v>#N/A</v>
      </c>
      <c r="K40" s="812"/>
    </row>
    <row r="41" spans="1:12" ht="9.75" customHeight="1">
      <c r="A41" s="323" t="s">
        <v>1214</v>
      </c>
      <c r="B41" s="324"/>
      <c r="C41" s="335"/>
      <c r="D41" s="303"/>
      <c r="E41" s="336"/>
      <c r="F41" s="303"/>
      <c r="G41" s="336"/>
      <c r="H41" s="336"/>
      <c r="I41" s="303"/>
      <c r="J41" s="806" t="e">
        <f>J39-J40</f>
        <v>#N/A</v>
      </c>
      <c r="K41" s="807"/>
      <c r="L41" s="841"/>
    </row>
    <row r="42" spans="1:12" ht="9.75" customHeight="1">
      <c r="A42" s="329" t="s">
        <v>1215</v>
      </c>
      <c r="B42" s="337"/>
      <c r="C42" s="338"/>
      <c r="D42" s="302"/>
      <c r="E42" s="301"/>
      <c r="F42" s="302"/>
      <c r="G42" s="301"/>
      <c r="H42" s="301"/>
      <c r="I42" s="302"/>
      <c r="J42" s="808"/>
      <c r="K42" s="809"/>
      <c r="L42" s="841"/>
    </row>
    <row r="43" spans="1:12" ht="9.9499999999999993" customHeight="1">
      <c r="A43" s="256"/>
      <c r="B43" s="252"/>
      <c r="C43" s="341"/>
      <c r="D43" s="341"/>
      <c r="F43" s="252"/>
      <c r="I43" s="252"/>
      <c r="J43" s="257"/>
      <c r="K43" s="258"/>
      <c r="L43" s="841"/>
    </row>
    <row r="44" spans="1:12" ht="9" customHeight="1">
      <c r="A44" s="295" t="s">
        <v>1216</v>
      </c>
      <c r="B44" s="270"/>
      <c r="C44" s="342" t="s">
        <v>1217</v>
      </c>
      <c r="D44" s="343"/>
      <c r="E44" s="260"/>
      <c r="F44" s="263"/>
      <c r="G44" s="260"/>
      <c r="H44" s="260"/>
      <c r="I44" s="263"/>
      <c r="J44" s="260"/>
      <c r="K44" s="263"/>
      <c r="L44" s="841"/>
    </row>
    <row r="45" spans="1:12" ht="9.9499999999999993" customHeight="1">
      <c r="A45" s="295" t="s">
        <v>1218</v>
      </c>
      <c r="B45" s="270"/>
      <c r="C45" s="344"/>
      <c r="D45" s="345"/>
      <c r="F45" s="258"/>
      <c r="I45" s="258"/>
      <c r="J45" s="257"/>
      <c r="K45" s="258"/>
      <c r="L45" s="842"/>
    </row>
    <row r="46" spans="1:12" ht="9.9499999999999993" customHeight="1">
      <c r="A46" s="295" t="s">
        <v>1219</v>
      </c>
      <c r="B46" s="270"/>
      <c r="C46" s="342" t="s">
        <v>1220</v>
      </c>
      <c r="D46" s="343"/>
      <c r="E46" s="260"/>
      <c r="F46" s="263"/>
      <c r="G46" s="260"/>
      <c r="H46" s="260"/>
      <c r="I46" s="263"/>
      <c r="J46" s="260"/>
      <c r="K46" s="263"/>
      <c r="L46" s="842"/>
    </row>
    <row r="47" spans="1:12" ht="9.9499999999999993" customHeight="1">
      <c r="A47" s="295" t="s">
        <v>1221</v>
      </c>
      <c r="B47" s="270"/>
      <c r="C47" s="344"/>
      <c r="D47" s="345"/>
      <c r="E47" s="257"/>
      <c r="F47" s="258"/>
      <c r="G47" s="257"/>
      <c r="H47" s="257"/>
      <c r="I47" s="258"/>
      <c r="J47" s="257"/>
      <c r="K47" s="258"/>
      <c r="L47" s="842"/>
    </row>
    <row r="48" spans="1:12" ht="9.9499999999999993" customHeight="1">
      <c r="A48" s="329" t="s">
        <v>1222</v>
      </c>
      <c r="B48" s="346"/>
      <c r="C48" s="290" t="s">
        <v>1223</v>
      </c>
      <c r="D48" s="343"/>
      <c r="E48" s="260"/>
      <c r="F48" s="263"/>
      <c r="G48" s="260"/>
      <c r="H48" s="260"/>
      <c r="I48" s="263"/>
      <c r="J48" s="260"/>
      <c r="K48" s="263"/>
      <c r="L48" s="842"/>
    </row>
    <row r="49" spans="1:18">
      <c r="A49" s="304" t="s">
        <v>1224</v>
      </c>
      <c r="B49" s="316"/>
      <c r="C49" s="316"/>
      <c r="D49" s="305" t="s">
        <v>1225</v>
      </c>
      <c r="E49" s="305"/>
      <c r="F49" s="305"/>
      <c r="G49" s="305"/>
      <c r="H49" s="316"/>
      <c r="I49" s="316"/>
      <c r="J49" s="316"/>
      <c r="K49" s="317"/>
      <c r="L49" s="843"/>
    </row>
    <row r="50" spans="1:18" ht="15.95" customHeight="1">
      <c r="A50" s="347" t="s">
        <v>1226</v>
      </c>
      <c r="B50" s="306"/>
      <c r="C50" s="306"/>
      <c r="D50" s="306"/>
      <c r="E50" s="306"/>
      <c r="F50" s="306"/>
      <c r="G50" s="306"/>
      <c r="H50" s="306"/>
      <c r="I50" s="307"/>
      <c r="J50" s="348" t="s">
        <v>1227</v>
      </c>
      <c r="K50" s="307"/>
      <c r="L50" s="844"/>
    </row>
    <row r="51" spans="1:18" ht="15" customHeight="1">
      <c r="A51" s="347" t="s">
        <v>1228</v>
      </c>
      <c r="B51" s="306"/>
      <c r="C51" s="306"/>
      <c r="D51" s="306"/>
      <c r="E51" s="306"/>
      <c r="F51" s="306"/>
      <c r="G51" s="306"/>
      <c r="H51" s="306"/>
      <c r="I51" s="307"/>
      <c r="J51" s="349"/>
      <c r="K51" s="307"/>
      <c r="L51" s="844"/>
      <c r="M51" s="350"/>
      <c r="N51" s="350"/>
      <c r="O51" s="350"/>
      <c r="P51" s="350"/>
      <c r="Q51" s="350"/>
      <c r="R51" s="350"/>
    </row>
    <row r="52" spans="1:18" ht="15.95" customHeight="1">
      <c r="A52" s="347" t="s">
        <v>1229</v>
      </c>
      <c r="B52" s="306"/>
      <c r="C52" s="306"/>
      <c r="D52" s="306"/>
      <c r="E52" s="306"/>
      <c r="F52" s="306"/>
      <c r="G52" s="306"/>
      <c r="H52" s="306"/>
      <c r="I52" s="307"/>
      <c r="J52" s="348" t="s">
        <v>1227</v>
      </c>
      <c r="K52" s="307"/>
      <c r="L52" s="844"/>
    </row>
    <row r="53" spans="1:18" ht="13.5" customHeight="1">
      <c r="A53" s="845" t="s">
        <v>1230</v>
      </c>
      <c r="B53" s="846"/>
      <c r="C53" s="813" t="s">
        <v>1231</v>
      </c>
      <c r="D53" s="814"/>
      <c r="E53" s="814"/>
      <c r="F53" s="814"/>
      <c r="G53" s="814"/>
      <c r="H53" s="815"/>
      <c r="I53" s="813" t="s">
        <v>1232</v>
      </c>
      <c r="J53" s="814"/>
      <c r="K53" s="815"/>
    </row>
    <row r="54" spans="1:18" ht="13.5" customHeight="1">
      <c r="A54" s="847"/>
      <c r="B54" s="848"/>
      <c r="C54" s="851"/>
      <c r="D54" s="852"/>
      <c r="E54" s="852"/>
      <c r="F54" s="852"/>
      <c r="G54" s="852"/>
      <c r="H54" s="853"/>
      <c r="I54" s="816">
        <f>ErrorChkQ2!I6</f>
        <v>0</v>
      </c>
      <c r="J54" s="817"/>
      <c r="K54" s="818"/>
    </row>
    <row r="55" spans="1:18" ht="13.5" customHeight="1">
      <c r="A55" s="847"/>
      <c r="B55" s="848"/>
      <c r="C55" s="854"/>
      <c r="D55" s="855"/>
      <c r="E55" s="855"/>
      <c r="F55" s="855"/>
      <c r="G55" s="855"/>
      <c r="H55" s="856"/>
      <c r="I55" s="794"/>
      <c r="J55" s="795"/>
      <c r="K55" s="796"/>
    </row>
    <row r="56" spans="1:18" ht="13.5" customHeight="1">
      <c r="A56" s="847"/>
      <c r="B56" s="848"/>
      <c r="C56" s="819" t="s">
        <v>1233</v>
      </c>
      <c r="D56" s="820"/>
      <c r="E56" s="820"/>
      <c r="F56" s="820"/>
      <c r="G56" s="820"/>
      <c r="H56" s="821"/>
      <c r="I56" s="813" t="s">
        <v>1234</v>
      </c>
      <c r="J56" s="814"/>
      <c r="K56" s="815"/>
    </row>
    <row r="57" spans="1:18" ht="13.5" customHeight="1">
      <c r="A57" s="847"/>
      <c r="B57" s="848"/>
      <c r="C57" s="838" t="e">
        <f>'Instructions-DataEntry'!E14</f>
        <v>#N/A</v>
      </c>
      <c r="D57" s="839"/>
      <c r="E57" s="839"/>
      <c r="F57" s="839"/>
      <c r="G57" s="839"/>
      <c r="H57" s="840"/>
      <c r="I57" s="822" t="e">
        <f>'Instructions-DataEntry'!E16</f>
        <v>#N/A</v>
      </c>
      <c r="J57" s="823"/>
      <c r="K57" s="824"/>
    </row>
    <row r="58" spans="1:18" ht="13.5" customHeight="1">
      <c r="A58" s="849"/>
      <c r="B58" s="850"/>
      <c r="C58" s="828" t="e">
        <f>'Instructions-DataEntry'!E15</f>
        <v>#N/A</v>
      </c>
      <c r="D58" s="826"/>
      <c r="E58" s="826"/>
      <c r="F58" s="826"/>
      <c r="G58" s="826"/>
      <c r="H58" s="827"/>
      <c r="I58" s="825"/>
      <c r="J58" s="826"/>
      <c r="K58" s="827"/>
    </row>
    <row r="59" spans="1:18" ht="9" customHeight="1">
      <c r="A59" s="253" t="s">
        <v>1235</v>
      </c>
      <c r="B59" s="253"/>
      <c r="C59" s="253"/>
      <c r="D59" s="253"/>
      <c r="E59" s="311"/>
      <c r="F59" s="253"/>
      <c r="G59" s="253"/>
      <c r="H59" s="253"/>
      <c r="I59" s="253" t="s">
        <v>1236</v>
      </c>
      <c r="J59" s="253"/>
      <c r="K59" s="253"/>
    </row>
    <row r="60" spans="1:18" ht="9" customHeight="1">
      <c r="A60" s="300"/>
      <c r="B60" s="300"/>
      <c r="C60" s="300"/>
      <c r="D60" s="300"/>
      <c r="E60" s="300"/>
      <c r="F60" s="300"/>
      <c r="G60" s="300"/>
      <c r="H60" s="300"/>
      <c r="I60" s="253" t="s">
        <v>1237</v>
      </c>
      <c r="J60" s="253"/>
      <c r="K60" s="253"/>
    </row>
    <row r="115" spans="1:14" ht="12.75" customHeight="1">
      <c r="A115" s="391"/>
      <c r="B115" s="829" t="s">
        <v>1250</v>
      </c>
      <c r="C115" s="829"/>
      <c r="D115" s="829"/>
      <c r="E115" s="829"/>
      <c r="F115" s="829"/>
      <c r="G115" s="829"/>
      <c r="H115" s="829"/>
      <c r="I115" s="829"/>
      <c r="J115" s="829"/>
      <c r="K115" s="829"/>
      <c r="L115" s="829"/>
      <c r="M115" s="829"/>
      <c r="N115" s="392"/>
    </row>
    <row r="116" spans="1:14" ht="12.75" customHeight="1">
      <c r="A116" s="391"/>
      <c r="B116" s="829"/>
      <c r="C116" s="829"/>
      <c r="D116" s="829"/>
      <c r="E116" s="829"/>
      <c r="F116" s="829"/>
      <c r="G116" s="829"/>
      <c r="H116" s="829"/>
      <c r="I116" s="829"/>
      <c r="J116" s="829"/>
      <c r="K116" s="829"/>
      <c r="L116" s="829"/>
      <c r="M116" s="829"/>
      <c r="N116" s="392"/>
    </row>
    <row r="117" spans="1:14" ht="12.75" customHeight="1">
      <c r="A117" s="391"/>
      <c r="B117" s="829"/>
      <c r="C117" s="829"/>
      <c r="D117" s="829"/>
      <c r="E117" s="829"/>
      <c r="F117" s="829"/>
      <c r="G117" s="829"/>
      <c r="H117" s="829"/>
      <c r="I117" s="829"/>
      <c r="J117" s="829"/>
      <c r="K117" s="829"/>
      <c r="L117" s="829"/>
      <c r="M117" s="829"/>
      <c r="N117" s="392"/>
    </row>
    <row r="118" spans="1:14" ht="12.75" customHeight="1">
      <c r="A118" s="391"/>
      <c r="B118" s="829"/>
      <c r="C118" s="829"/>
      <c r="D118" s="829"/>
      <c r="E118" s="829"/>
      <c r="F118" s="829"/>
      <c r="G118" s="829"/>
      <c r="H118" s="829"/>
      <c r="I118" s="829"/>
      <c r="J118" s="829"/>
      <c r="K118" s="829"/>
      <c r="L118" s="829"/>
      <c r="M118" s="829"/>
      <c r="N118" s="392"/>
    </row>
    <row r="119" spans="1:14" ht="12.75" customHeight="1">
      <c r="A119" s="391"/>
      <c r="B119" s="829"/>
      <c r="C119" s="829"/>
      <c r="D119" s="829"/>
      <c r="E119" s="829"/>
      <c r="F119" s="829"/>
      <c r="G119" s="829"/>
      <c r="H119" s="829"/>
      <c r="I119" s="829"/>
      <c r="J119" s="829"/>
      <c r="K119" s="829"/>
      <c r="L119" s="829"/>
      <c r="M119" s="829"/>
      <c r="N119" s="392"/>
    </row>
    <row r="120" spans="1:14" ht="12.75" customHeight="1">
      <c r="A120" s="391"/>
      <c r="B120" s="829"/>
      <c r="C120" s="829"/>
      <c r="D120" s="829"/>
      <c r="E120" s="829"/>
      <c r="F120" s="829"/>
      <c r="G120" s="829"/>
      <c r="H120" s="829"/>
      <c r="I120" s="829"/>
      <c r="J120" s="829"/>
      <c r="K120" s="829"/>
      <c r="L120" s="829"/>
      <c r="M120" s="829"/>
      <c r="N120" s="392"/>
    </row>
    <row r="121" spans="1:14" ht="12.75" customHeight="1">
      <c r="A121" s="391"/>
      <c r="B121" s="829"/>
      <c r="C121" s="829"/>
      <c r="D121" s="829"/>
      <c r="E121" s="829"/>
      <c r="F121" s="829"/>
      <c r="G121" s="829"/>
      <c r="H121" s="829"/>
      <c r="I121" s="829"/>
      <c r="J121" s="829"/>
      <c r="K121" s="829"/>
      <c r="L121" s="829"/>
      <c r="M121" s="829"/>
      <c r="N121" s="392"/>
    </row>
    <row r="122" spans="1:14" ht="12.75" customHeight="1">
      <c r="A122" s="391"/>
      <c r="B122" s="829"/>
      <c r="C122" s="829"/>
      <c r="D122" s="829"/>
      <c r="E122" s="829"/>
      <c r="F122" s="829"/>
      <c r="G122" s="829"/>
      <c r="H122" s="829"/>
      <c r="I122" s="829"/>
      <c r="J122" s="829"/>
      <c r="K122" s="829"/>
      <c r="L122" s="829"/>
      <c r="M122" s="829"/>
      <c r="N122" s="392"/>
    </row>
    <row r="123" spans="1:14" ht="12.75" customHeight="1">
      <c r="A123" s="391"/>
      <c r="B123" s="829"/>
      <c r="C123" s="829"/>
      <c r="D123" s="829"/>
      <c r="E123" s="829"/>
      <c r="F123" s="829"/>
      <c r="G123" s="829"/>
      <c r="H123" s="829"/>
      <c r="I123" s="829"/>
      <c r="J123" s="829"/>
      <c r="K123" s="829"/>
      <c r="L123" s="829"/>
      <c r="M123" s="829"/>
      <c r="N123" s="392"/>
    </row>
    <row r="124" spans="1:14" ht="12.75" customHeight="1">
      <c r="A124" s="391"/>
      <c r="B124" s="829"/>
      <c r="C124" s="829"/>
      <c r="D124" s="829"/>
      <c r="E124" s="829"/>
      <c r="F124" s="829"/>
      <c r="G124" s="829"/>
      <c r="H124" s="829"/>
      <c r="I124" s="829"/>
      <c r="J124" s="829"/>
      <c r="K124" s="829"/>
      <c r="L124" s="829"/>
      <c r="M124" s="829"/>
      <c r="N124" s="392"/>
    </row>
    <row r="125" spans="1:14" ht="12.75" customHeight="1">
      <c r="A125" s="391"/>
      <c r="B125" s="829"/>
      <c r="C125" s="829"/>
      <c r="D125" s="829"/>
      <c r="E125" s="829"/>
      <c r="F125" s="829"/>
      <c r="G125" s="829"/>
      <c r="H125" s="829"/>
      <c r="I125" s="829"/>
      <c r="J125" s="829"/>
      <c r="K125" s="829"/>
      <c r="L125" s="829"/>
      <c r="M125" s="829"/>
      <c r="N125" s="392"/>
    </row>
    <row r="126" spans="1:14" ht="12.75" customHeight="1">
      <c r="A126" s="391"/>
      <c r="B126" s="829"/>
      <c r="C126" s="829"/>
      <c r="D126" s="829"/>
      <c r="E126" s="829"/>
      <c r="F126" s="829"/>
      <c r="G126" s="829"/>
      <c r="H126" s="829"/>
      <c r="I126" s="829"/>
      <c r="J126" s="829"/>
      <c r="K126" s="829"/>
      <c r="L126" s="829"/>
      <c r="M126" s="829"/>
      <c r="N126" s="392"/>
    </row>
    <row r="127" spans="1:14" ht="12.75" customHeight="1">
      <c r="A127" s="391"/>
      <c r="B127" s="829"/>
      <c r="C127" s="829"/>
      <c r="D127" s="829"/>
      <c r="E127" s="829"/>
      <c r="F127" s="829"/>
      <c r="G127" s="829"/>
      <c r="H127" s="829"/>
      <c r="I127" s="829"/>
      <c r="J127" s="829"/>
      <c r="K127" s="829"/>
      <c r="L127" s="829"/>
      <c r="M127" s="829"/>
      <c r="N127" s="392"/>
    </row>
    <row r="128" spans="1:14" ht="12.75" customHeight="1">
      <c r="A128" s="391"/>
      <c r="B128" s="829"/>
      <c r="C128" s="829"/>
      <c r="D128" s="829"/>
      <c r="E128" s="829"/>
      <c r="F128" s="829"/>
      <c r="G128" s="829"/>
      <c r="H128" s="829"/>
      <c r="I128" s="829"/>
      <c r="J128" s="829"/>
      <c r="K128" s="829"/>
      <c r="L128" s="829"/>
      <c r="M128" s="829"/>
      <c r="N128" s="392"/>
    </row>
    <row r="129" spans="1:14" ht="12.75" customHeight="1">
      <c r="A129" s="391"/>
      <c r="B129" s="829"/>
      <c r="C129" s="829"/>
      <c r="D129" s="829"/>
      <c r="E129" s="829"/>
      <c r="F129" s="829"/>
      <c r="G129" s="829"/>
      <c r="H129" s="829"/>
      <c r="I129" s="829"/>
      <c r="J129" s="829"/>
      <c r="K129" s="829"/>
      <c r="L129" s="829"/>
      <c r="M129" s="829"/>
      <c r="N129" s="392"/>
    </row>
    <row r="130" spans="1:14" ht="12.75" customHeight="1">
      <c r="A130" s="391"/>
      <c r="B130" s="829"/>
      <c r="C130" s="829"/>
      <c r="D130" s="829"/>
      <c r="E130" s="829"/>
      <c r="F130" s="829"/>
      <c r="G130" s="829"/>
      <c r="H130" s="829"/>
      <c r="I130" s="829"/>
      <c r="J130" s="829"/>
      <c r="K130" s="829"/>
      <c r="L130" s="829"/>
      <c r="M130" s="829"/>
      <c r="N130" s="392"/>
    </row>
    <row r="131" spans="1:14" ht="12.75" customHeight="1">
      <c r="A131" s="391"/>
      <c r="B131" s="829"/>
      <c r="C131" s="829"/>
      <c r="D131" s="829"/>
      <c r="E131" s="829"/>
      <c r="F131" s="829"/>
      <c r="G131" s="829"/>
      <c r="H131" s="829"/>
      <c r="I131" s="829"/>
      <c r="J131" s="829"/>
      <c r="K131" s="829"/>
      <c r="L131" s="829"/>
      <c r="M131" s="829"/>
      <c r="N131" s="392"/>
    </row>
    <row r="132" spans="1:14" ht="12.75" customHeight="1">
      <c r="A132" s="391"/>
      <c r="B132" s="829"/>
      <c r="C132" s="829"/>
      <c r="D132" s="829"/>
      <c r="E132" s="829"/>
      <c r="F132" s="829"/>
      <c r="G132" s="829"/>
      <c r="H132" s="829"/>
      <c r="I132" s="829"/>
      <c r="J132" s="829"/>
      <c r="K132" s="829"/>
      <c r="L132" s="829"/>
      <c r="M132" s="829"/>
      <c r="N132" s="392"/>
    </row>
    <row r="133" spans="1:14" ht="12.75" customHeight="1">
      <c r="A133" s="391"/>
      <c r="B133" s="829"/>
      <c r="C133" s="829"/>
      <c r="D133" s="829"/>
      <c r="E133" s="829"/>
      <c r="F133" s="829"/>
      <c r="G133" s="829"/>
      <c r="H133" s="829"/>
      <c r="I133" s="829"/>
      <c r="J133" s="829"/>
      <c r="K133" s="829"/>
      <c r="L133" s="829"/>
      <c r="M133" s="829"/>
      <c r="N133" s="392"/>
    </row>
    <row r="134" spans="1:14" ht="12.75" customHeight="1">
      <c r="A134" s="391"/>
      <c r="B134" s="829"/>
      <c r="C134" s="829"/>
      <c r="D134" s="829"/>
      <c r="E134" s="829"/>
      <c r="F134" s="829"/>
      <c r="G134" s="829"/>
      <c r="H134" s="829"/>
      <c r="I134" s="829"/>
      <c r="J134" s="829"/>
      <c r="K134" s="829"/>
      <c r="L134" s="829"/>
      <c r="M134" s="829"/>
      <c r="N134" s="392"/>
    </row>
    <row r="135" spans="1:14" ht="12.75" customHeight="1">
      <c r="A135" s="391"/>
      <c r="B135" s="829"/>
      <c r="C135" s="829"/>
      <c r="D135" s="829"/>
      <c r="E135" s="829"/>
      <c r="F135" s="829"/>
      <c r="G135" s="829"/>
      <c r="H135" s="829"/>
      <c r="I135" s="829"/>
      <c r="J135" s="829"/>
      <c r="K135" s="829"/>
      <c r="L135" s="829"/>
      <c r="M135" s="829"/>
      <c r="N135" s="392"/>
    </row>
    <row r="136" spans="1:14" ht="12.75" customHeight="1">
      <c r="A136" s="391"/>
      <c r="B136" s="829"/>
      <c r="C136" s="829"/>
      <c r="D136" s="829"/>
      <c r="E136" s="829"/>
      <c r="F136" s="829"/>
      <c r="G136" s="829"/>
      <c r="H136" s="829"/>
      <c r="I136" s="829"/>
      <c r="J136" s="829"/>
      <c r="K136" s="829"/>
      <c r="L136" s="829"/>
      <c r="M136" s="829"/>
      <c r="N136" s="392"/>
    </row>
    <row r="138" spans="1:14">
      <c r="J138" s="779" t="s">
        <v>1152</v>
      </c>
      <c r="K138" s="779"/>
      <c r="L138" s="779"/>
    </row>
    <row r="139" spans="1:14">
      <c r="J139" s="779"/>
      <c r="K139" s="779"/>
      <c r="L139" s="779"/>
    </row>
    <row r="140" spans="1:14">
      <c r="J140" s="779"/>
      <c r="K140" s="779"/>
      <c r="L140" s="779"/>
    </row>
    <row r="141" spans="1:14">
      <c r="J141" s="779"/>
      <c r="K141" s="779"/>
      <c r="L141" s="779"/>
    </row>
    <row r="142" spans="1:14">
      <c r="J142" s="779"/>
      <c r="K142" s="779"/>
      <c r="L142" s="779"/>
    </row>
    <row r="143" spans="1:14">
      <c r="J143" s="779"/>
      <c r="K143" s="779"/>
      <c r="L143" s="779"/>
    </row>
  </sheetData>
  <sheetProtection sheet="1" objects="1" scenarios="1"/>
  <mergeCells count="42">
    <mergeCell ref="B22:D23"/>
    <mergeCell ref="B115:M136"/>
    <mergeCell ref="J138:L143"/>
    <mergeCell ref="A14:B14"/>
    <mergeCell ref="A15:B15"/>
    <mergeCell ref="C15:D15"/>
    <mergeCell ref="B18:D19"/>
    <mergeCell ref="B20:D21"/>
    <mergeCell ref="J41:K42"/>
    <mergeCell ref="L41:L44"/>
    <mergeCell ref="L45:L48"/>
    <mergeCell ref="L49:L52"/>
    <mergeCell ref="A53:B58"/>
    <mergeCell ref="C53:H55"/>
    <mergeCell ref="I53:K53"/>
    <mergeCell ref="I54:K55"/>
    <mergeCell ref="C56:H56"/>
    <mergeCell ref="I56:K56"/>
    <mergeCell ref="C57:H57"/>
    <mergeCell ref="I57:K58"/>
    <mergeCell ref="C58:H58"/>
    <mergeCell ref="J40:K40"/>
    <mergeCell ref="L13:L14"/>
    <mergeCell ref="E15:I15"/>
    <mergeCell ref="J15:K15"/>
    <mergeCell ref="L23:L27"/>
    <mergeCell ref="J30:K31"/>
    <mergeCell ref="L30:L34"/>
    <mergeCell ref="B31:C31"/>
    <mergeCell ref="J32:K32"/>
    <mergeCell ref="J33:K34"/>
    <mergeCell ref="J35:K36"/>
    <mergeCell ref="L36:L39"/>
    <mergeCell ref="J37:K37"/>
    <mergeCell ref="J38:K38"/>
    <mergeCell ref="J39:K39"/>
    <mergeCell ref="A1:I1"/>
    <mergeCell ref="J1:K1"/>
    <mergeCell ref="L1:L4"/>
    <mergeCell ref="L9:L12"/>
    <mergeCell ref="B11:D12"/>
    <mergeCell ref="F12:I12"/>
  </mergeCells>
  <hyperlinks>
    <hyperlink ref="L23:L27" location="'Instructions-DataEntry'!A1" display="Click here to return to data entry &amp; instruction page." xr:uid="{00000000-0004-0000-1400-000000000000}"/>
    <hyperlink ref="J1:K1" location="Payments!A1" display="CONTINUE" xr:uid="{00000000-0004-0000-1400-000001000000}"/>
    <hyperlink ref="J138:L143" location="SF270Qtr2!A1" display="CONTINUE" xr:uid="{00000000-0004-0000-1400-000002000000}"/>
  </hyperlinks>
  <pageMargins left="0.5" right="0" top="0.25" bottom="0.5" header="0.5" footer="0.5"/>
  <pageSetup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181BB08B-E39A-42A6-82D7-40B24C7EBB1A}">
            <xm:f>Introduction!$J$20="ON"</xm:f>
            <x14:dxf>
              <numFmt numFmtId="10" formatCode="&quot;$&quot;#,##0_);[Red]\(&quot;$&quot;#,##0\)"/>
            </x14:dxf>
          </x14:cfRule>
          <xm:sqref>J30:K42</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5"/>
  <dimension ref="A1:R143"/>
  <sheetViews>
    <sheetView showGridLines="0" showRowColHeaders="0" showZeros="0" showOutlineSymbols="0" zoomScale="120" zoomScaleNormal="120" workbookViewId="0">
      <selection activeCell="L9" sqref="L9:L12"/>
    </sheetView>
  </sheetViews>
  <sheetFormatPr defaultRowHeight="12.75"/>
  <cols>
    <col min="1" max="3" width="9.140625" style="249"/>
    <col min="4" max="4" width="15.85546875" style="249" customWidth="1"/>
    <col min="5" max="5" width="9.85546875" style="249" customWidth="1"/>
    <col min="6" max="6" width="7.28515625" style="249" customWidth="1"/>
    <col min="7" max="7" width="5.85546875" style="249" customWidth="1"/>
    <col min="8" max="8" width="6.42578125" style="249" customWidth="1"/>
    <col min="9" max="9" width="7.5703125" style="249" customWidth="1"/>
    <col min="10" max="10" width="9.140625" style="249"/>
    <col min="11" max="11" width="11.140625" style="249" customWidth="1"/>
    <col min="12" max="12" width="14.85546875" style="249" customWidth="1"/>
    <col min="13" max="259" width="9.140625" style="249"/>
    <col min="260" max="260" width="15.85546875" style="249" customWidth="1"/>
    <col min="261" max="261" width="9.85546875" style="249" customWidth="1"/>
    <col min="262" max="262" width="7.28515625" style="249" customWidth="1"/>
    <col min="263" max="263" width="5.85546875" style="249" customWidth="1"/>
    <col min="264" max="264" width="6.42578125" style="249" customWidth="1"/>
    <col min="265" max="265" width="7.5703125" style="249" customWidth="1"/>
    <col min="266" max="266" width="9.140625" style="249"/>
    <col min="267" max="267" width="11.140625" style="249" customWidth="1"/>
    <col min="268" max="268" width="14.85546875" style="249" customWidth="1"/>
    <col min="269" max="515" width="9.140625" style="249"/>
    <col min="516" max="516" width="15.85546875" style="249" customWidth="1"/>
    <col min="517" max="517" width="9.85546875" style="249" customWidth="1"/>
    <col min="518" max="518" width="7.28515625" style="249" customWidth="1"/>
    <col min="519" max="519" width="5.85546875" style="249" customWidth="1"/>
    <col min="520" max="520" width="6.42578125" style="249" customWidth="1"/>
    <col min="521" max="521" width="7.5703125" style="249" customWidth="1"/>
    <col min="522" max="522" width="9.140625" style="249"/>
    <col min="523" max="523" width="11.140625" style="249" customWidth="1"/>
    <col min="524" max="524" width="14.85546875" style="249" customWidth="1"/>
    <col min="525" max="771" width="9.140625" style="249"/>
    <col min="772" max="772" width="15.85546875" style="249" customWidth="1"/>
    <col min="773" max="773" width="9.85546875" style="249" customWidth="1"/>
    <col min="774" max="774" width="7.28515625" style="249" customWidth="1"/>
    <col min="775" max="775" width="5.85546875" style="249" customWidth="1"/>
    <col min="776" max="776" width="6.42578125" style="249" customWidth="1"/>
    <col min="777" max="777" width="7.5703125" style="249" customWidth="1"/>
    <col min="778" max="778" width="9.140625" style="249"/>
    <col min="779" max="779" width="11.140625" style="249" customWidth="1"/>
    <col min="780" max="780" width="14.85546875" style="249" customWidth="1"/>
    <col min="781" max="1027" width="9.140625" style="249"/>
    <col min="1028" max="1028" width="15.85546875" style="249" customWidth="1"/>
    <col min="1029" max="1029" width="9.85546875" style="249" customWidth="1"/>
    <col min="1030" max="1030" width="7.28515625" style="249" customWidth="1"/>
    <col min="1031" max="1031" width="5.85546875" style="249" customWidth="1"/>
    <col min="1032" max="1032" width="6.42578125" style="249" customWidth="1"/>
    <col min="1033" max="1033" width="7.5703125" style="249" customWidth="1"/>
    <col min="1034" max="1034" width="9.140625" style="249"/>
    <col min="1035" max="1035" width="11.140625" style="249" customWidth="1"/>
    <col min="1036" max="1036" width="14.85546875" style="249" customWidth="1"/>
    <col min="1037" max="1283" width="9.140625" style="249"/>
    <col min="1284" max="1284" width="15.85546875" style="249" customWidth="1"/>
    <col min="1285" max="1285" width="9.85546875" style="249" customWidth="1"/>
    <col min="1286" max="1286" width="7.28515625" style="249" customWidth="1"/>
    <col min="1287" max="1287" width="5.85546875" style="249" customWidth="1"/>
    <col min="1288" max="1288" width="6.42578125" style="249" customWidth="1"/>
    <col min="1289" max="1289" width="7.5703125" style="249" customWidth="1"/>
    <col min="1290" max="1290" width="9.140625" style="249"/>
    <col min="1291" max="1291" width="11.140625" style="249" customWidth="1"/>
    <col min="1292" max="1292" width="14.85546875" style="249" customWidth="1"/>
    <col min="1293" max="1539" width="9.140625" style="249"/>
    <col min="1540" max="1540" width="15.85546875" style="249" customWidth="1"/>
    <col min="1541" max="1541" width="9.85546875" style="249" customWidth="1"/>
    <col min="1542" max="1542" width="7.28515625" style="249" customWidth="1"/>
    <col min="1543" max="1543" width="5.85546875" style="249" customWidth="1"/>
    <col min="1544" max="1544" width="6.42578125" style="249" customWidth="1"/>
    <col min="1545" max="1545" width="7.5703125" style="249" customWidth="1"/>
    <col min="1546" max="1546" width="9.140625" style="249"/>
    <col min="1547" max="1547" width="11.140625" style="249" customWidth="1"/>
    <col min="1548" max="1548" width="14.85546875" style="249" customWidth="1"/>
    <col min="1549" max="1795" width="9.140625" style="249"/>
    <col min="1796" max="1796" width="15.85546875" style="249" customWidth="1"/>
    <col min="1797" max="1797" width="9.85546875" style="249" customWidth="1"/>
    <col min="1798" max="1798" width="7.28515625" style="249" customWidth="1"/>
    <col min="1799" max="1799" width="5.85546875" style="249" customWidth="1"/>
    <col min="1800" max="1800" width="6.42578125" style="249" customWidth="1"/>
    <col min="1801" max="1801" width="7.5703125" style="249" customWidth="1"/>
    <col min="1802" max="1802" width="9.140625" style="249"/>
    <col min="1803" max="1803" width="11.140625" style="249" customWidth="1"/>
    <col min="1804" max="1804" width="14.85546875" style="249" customWidth="1"/>
    <col min="1805" max="2051" width="9.140625" style="249"/>
    <col min="2052" max="2052" width="15.85546875" style="249" customWidth="1"/>
    <col min="2053" max="2053" width="9.85546875" style="249" customWidth="1"/>
    <col min="2054" max="2054" width="7.28515625" style="249" customWidth="1"/>
    <col min="2055" max="2055" width="5.85546875" style="249" customWidth="1"/>
    <col min="2056" max="2056" width="6.42578125" style="249" customWidth="1"/>
    <col min="2057" max="2057" width="7.5703125" style="249" customWidth="1"/>
    <col min="2058" max="2058" width="9.140625" style="249"/>
    <col min="2059" max="2059" width="11.140625" style="249" customWidth="1"/>
    <col min="2060" max="2060" width="14.85546875" style="249" customWidth="1"/>
    <col min="2061" max="2307" width="9.140625" style="249"/>
    <col min="2308" max="2308" width="15.85546875" style="249" customWidth="1"/>
    <col min="2309" max="2309" width="9.85546875" style="249" customWidth="1"/>
    <col min="2310" max="2310" width="7.28515625" style="249" customWidth="1"/>
    <col min="2311" max="2311" width="5.85546875" style="249" customWidth="1"/>
    <col min="2312" max="2312" width="6.42578125" style="249" customWidth="1"/>
    <col min="2313" max="2313" width="7.5703125" style="249" customWidth="1"/>
    <col min="2314" max="2314" width="9.140625" style="249"/>
    <col min="2315" max="2315" width="11.140625" style="249" customWidth="1"/>
    <col min="2316" max="2316" width="14.85546875" style="249" customWidth="1"/>
    <col min="2317" max="2563" width="9.140625" style="249"/>
    <col min="2564" max="2564" width="15.85546875" style="249" customWidth="1"/>
    <col min="2565" max="2565" width="9.85546875" style="249" customWidth="1"/>
    <col min="2566" max="2566" width="7.28515625" style="249" customWidth="1"/>
    <col min="2567" max="2567" width="5.85546875" style="249" customWidth="1"/>
    <col min="2568" max="2568" width="6.42578125" style="249" customWidth="1"/>
    <col min="2569" max="2569" width="7.5703125" style="249" customWidth="1"/>
    <col min="2570" max="2570" width="9.140625" style="249"/>
    <col min="2571" max="2571" width="11.140625" style="249" customWidth="1"/>
    <col min="2572" max="2572" width="14.85546875" style="249" customWidth="1"/>
    <col min="2573" max="2819" width="9.140625" style="249"/>
    <col min="2820" max="2820" width="15.85546875" style="249" customWidth="1"/>
    <col min="2821" max="2821" width="9.85546875" style="249" customWidth="1"/>
    <col min="2822" max="2822" width="7.28515625" style="249" customWidth="1"/>
    <col min="2823" max="2823" width="5.85546875" style="249" customWidth="1"/>
    <col min="2824" max="2824" width="6.42578125" style="249" customWidth="1"/>
    <col min="2825" max="2825" width="7.5703125" style="249" customWidth="1"/>
    <col min="2826" max="2826" width="9.140625" style="249"/>
    <col min="2827" max="2827" width="11.140625" style="249" customWidth="1"/>
    <col min="2828" max="2828" width="14.85546875" style="249" customWidth="1"/>
    <col min="2829" max="3075" width="9.140625" style="249"/>
    <col min="3076" max="3076" width="15.85546875" style="249" customWidth="1"/>
    <col min="3077" max="3077" width="9.85546875" style="249" customWidth="1"/>
    <col min="3078" max="3078" width="7.28515625" style="249" customWidth="1"/>
    <col min="3079" max="3079" width="5.85546875" style="249" customWidth="1"/>
    <col min="3080" max="3080" width="6.42578125" style="249" customWidth="1"/>
    <col min="3081" max="3081" width="7.5703125" style="249" customWidth="1"/>
    <col min="3082" max="3082" width="9.140625" style="249"/>
    <col min="3083" max="3083" width="11.140625" style="249" customWidth="1"/>
    <col min="3084" max="3084" width="14.85546875" style="249" customWidth="1"/>
    <col min="3085" max="3331" width="9.140625" style="249"/>
    <col min="3332" max="3332" width="15.85546875" style="249" customWidth="1"/>
    <col min="3333" max="3333" width="9.85546875" style="249" customWidth="1"/>
    <col min="3334" max="3334" width="7.28515625" style="249" customWidth="1"/>
    <col min="3335" max="3335" width="5.85546875" style="249" customWidth="1"/>
    <col min="3336" max="3336" width="6.42578125" style="249" customWidth="1"/>
    <col min="3337" max="3337" width="7.5703125" style="249" customWidth="1"/>
    <col min="3338" max="3338" width="9.140625" style="249"/>
    <col min="3339" max="3339" width="11.140625" style="249" customWidth="1"/>
    <col min="3340" max="3340" width="14.85546875" style="249" customWidth="1"/>
    <col min="3341" max="3587" width="9.140625" style="249"/>
    <col min="3588" max="3588" width="15.85546875" style="249" customWidth="1"/>
    <col min="3589" max="3589" width="9.85546875" style="249" customWidth="1"/>
    <col min="3590" max="3590" width="7.28515625" style="249" customWidth="1"/>
    <col min="3591" max="3591" width="5.85546875" style="249" customWidth="1"/>
    <col min="3592" max="3592" width="6.42578125" style="249" customWidth="1"/>
    <col min="3593" max="3593" width="7.5703125" style="249" customWidth="1"/>
    <col min="3594" max="3594" width="9.140625" style="249"/>
    <col min="3595" max="3595" width="11.140625" style="249" customWidth="1"/>
    <col min="3596" max="3596" width="14.85546875" style="249" customWidth="1"/>
    <col min="3597" max="3843" width="9.140625" style="249"/>
    <col min="3844" max="3844" width="15.85546875" style="249" customWidth="1"/>
    <col min="3845" max="3845" width="9.85546875" style="249" customWidth="1"/>
    <col min="3846" max="3846" width="7.28515625" style="249" customWidth="1"/>
    <col min="3847" max="3847" width="5.85546875" style="249" customWidth="1"/>
    <col min="3848" max="3848" width="6.42578125" style="249" customWidth="1"/>
    <col min="3849" max="3849" width="7.5703125" style="249" customWidth="1"/>
    <col min="3850" max="3850" width="9.140625" style="249"/>
    <col min="3851" max="3851" width="11.140625" style="249" customWidth="1"/>
    <col min="3852" max="3852" width="14.85546875" style="249" customWidth="1"/>
    <col min="3853" max="4099" width="9.140625" style="249"/>
    <col min="4100" max="4100" width="15.85546875" style="249" customWidth="1"/>
    <col min="4101" max="4101" width="9.85546875" style="249" customWidth="1"/>
    <col min="4102" max="4102" width="7.28515625" style="249" customWidth="1"/>
    <col min="4103" max="4103" width="5.85546875" style="249" customWidth="1"/>
    <col min="4104" max="4104" width="6.42578125" style="249" customWidth="1"/>
    <col min="4105" max="4105" width="7.5703125" style="249" customWidth="1"/>
    <col min="4106" max="4106" width="9.140625" style="249"/>
    <col min="4107" max="4107" width="11.140625" style="249" customWidth="1"/>
    <col min="4108" max="4108" width="14.85546875" style="249" customWidth="1"/>
    <col min="4109" max="4355" width="9.140625" style="249"/>
    <col min="4356" max="4356" width="15.85546875" style="249" customWidth="1"/>
    <col min="4357" max="4357" width="9.85546875" style="249" customWidth="1"/>
    <col min="4358" max="4358" width="7.28515625" style="249" customWidth="1"/>
    <col min="4359" max="4359" width="5.85546875" style="249" customWidth="1"/>
    <col min="4360" max="4360" width="6.42578125" style="249" customWidth="1"/>
    <col min="4361" max="4361" width="7.5703125" style="249" customWidth="1"/>
    <col min="4362" max="4362" width="9.140625" style="249"/>
    <col min="4363" max="4363" width="11.140625" style="249" customWidth="1"/>
    <col min="4364" max="4364" width="14.85546875" style="249" customWidth="1"/>
    <col min="4365" max="4611" width="9.140625" style="249"/>
    <col min="4612" max="4612" width="15.85546875" style="249" customWidth="1"/>
    <col min="4613" max="4613" width="9.85546875" style="249" customWidth="1"/>
    <col min="4614" max="4614" width="7.28515625" style="249" customWidth="1"/>
    <col min="4615" max="4615" width="5.85546875" style="249" customWidth="1"/>
    <col min="4616" max="4616" width="6.42578125" style="249" customWidth="1"/>
    <col min="4617" max="4617" width="7.5703125" style="249" customWidth="1"/>
    <col min="4618" max="4618" width="9.140625" style="249"/>
    <col min="4619" max="4619" width="11.140625" style="249" customWidth="1"/>
    <col min="4620" max="4620" width="14.85546875" style="249" customWidth="1"/>
    <col min="4621" max="4867" width="9.140625" style="249"/>
    <col min="4868" max="4868" width="15.85546875" style="249" customWidth="1"/>
    <col min="4869" max="4869" width="9.85546875" style="249" customWidth="1"/>
    <col min="4870" max="4870" width="7.28515625" style="249" customWidth="1"/>
    <col min="4871" max="4871" width="5.85546875" style="249" customWidth="1"/>
    <col min="4872" max="4872" width="6.42578125" style="249" customWidth="1"/>
    <col min="4873" max="4873" width="7.5703125" style="249" customWidth="1"/>
    <col min="4874" max="4874" width="9.140625" style="249"/>
    <col min="4875" max="4875" width="11.140625" style="249" customWidth="1"/>
    <col min="4876" max="4876" width="14.85546875" style="249" customWidth="1"/>
    <col min="4877" max="5123" width="9.140625" style="249"/>
    <col min="5124" max="5124" width="15.85546875" style="249" customWidth="1"/>
    <col min="5125" max="5125" width="9.85546875" style="249" customWidth="1"/>
    <col min="5126" max="5126" width="7.28515625" style="249" customWidth="1"/>
    <col min="5127" max="5127" width="5.85546875" style="249" customWidth="1"/>
    <col min="5128" max="5128" width="6.42578125" style="249" customWidth="1"/>
    <col min="5129" max="5129" width="7.5703125" style="249" customWidth="1"/>
    <col min="5130" max="5130" width="9.140625" style="249"/>
    <col min="5131" max="5131" width="11.140625" style="249" customWidth="1"/>
    <col min="5132" max="5132" width="14.85546875" style="249" customWidth="1"/>
    <col min="5133" max="5379" width="9.140625" style="249"/>
    <col min="5380" max="5380" width="15.85546875" style="249" customWidth="1"/>
    <col min="5381" max="5381" width="9.85546875" style="249" customWidth="1"/>
    <col min="5382" max="5382" width="7.28515625" style="249" customWidth="1"/>
    <col min="5383" max="5383" width="5.85546875" style="249" customWidth="1"/>
    <col min="5384" max="5384" width="6.42578125" style="249" customWidth="1"/>
    <col min="5385" max="5385" width="7.5703125" style="249" customWidth="1"/>
    <col min="5386" max="5386" width="9.140625" style="249"/>
    <col min="5387" max="5387" width="11.140625" style="249" customWidth="1"/>
    <col min="5388" max="5388" width="14.85546875" style="249" customWidth="1"/>
    <col min="5389" max="5635" width="9.140625" style="249"/>
    <col min="5636" max="5636" width="15.85546875" style="249" customWidth="1"/>
    <col min="5637" max="5637" width="9.85546875" style="249" customWidth="1"/>
    <col min="5638" max="5638" width="7.28515625" style="249" customWidth="1"/>
    <col min="5639" max="5639" width="5.85546875" style="249" customWidth="1"/>
    <col min="5640" max="5640" width="6.42578125" style="249" customWidth="1"/>
    <col min="5641" max="5641" width="7.5703125" style="249" customWidth="1"/>
    <col min="5642" max="5642" width="9.140625" style="249"/>
    <col min="5643" max="5643" width="11.140625" style="249" customWidth="1"/>
    <col min="5644" max="5644" width="14.85546875" style="249" customWidth="1"/>
    <col min="5645" max="5891" width="9.140625" style="249"/>
    <col min="5892" max="5892" width="15.85546875" style="249" customWidth="1"/>
    <col min="5893" max="5893" width="9.85546875" style="249" customWidth="1"/>
    <col min="5894" max="5894" width="7.28515625" style="249" customWidth="1"/>
    <col min="5895" max="5895" width="5.85546875" style="249" customWidth="1"/>
    <col min="5896" max="5896" width="6.42578125" style="249" customWidth="1"/>
    <col min="5897" max="5897" width="7.5703125" style="249" customWidth="1"/>
    <col min="5898" max="5898" width="9.140625" style="249"/>
    <col min="5899" max="5899" width="11.140625" style="249" customWidth="1"/>
    <col min="5900" max="5900" width="14.85546875" style="249" customWidth="1"/>
    <col min="5901" max="6147" width="9.140625" style="249"/>
    <col min="6148" max="6148" width="15.85546875" style="249" customWidth="1"/>
    <col min="6149" max="6149" width="9.85546875" style="249" customWidth="1"/>
    <col min="6150" max="6150" width="7.28515625" style="249" customWidth="1"/>
    <col min="6151" max="6151" width="5.85546875" style="249" customWidth="1"/>
    <col min="6152" max="6152" width="6.42578125" style="249" customWidth="1"/>
    <col min="6153" max="6153" width="7.5703125" style="249" customWidth="1"/>
    <col min="6154" max="6154" width="9.140625" style="249"/>
    <col min="6155" max="6155" width="11.140625" style="249" customWidth="1"/>
    <col min="6156" max="6156" width="14.85546875" style="249" customWidth="1"/>
    <col min="6157" max="6403" width="9.140625" style="249"/>
    <col min="6404" max="6404" width="15.85546875" style="249" customWidth="1"/>
    <col min="6405" max="6405" width="9.85546875" style="249" customWidth="1"/>
    <col min="6406" max="6406" width="7.28515625" style="249" customWidth="1"/>
    <col min="6407" max="6407" width="5.85546875" style="249" customWidth="1"/>
    <col min="6408" max="6408" width="6.42578125" style="249" customWidth="1"/>
    <col min="6409" max="6409" width="7.5703125" style="249" customWidth="1"/>
    <col min="6410" max="6410" width="9.140625" style="249"/>
    <col min="6411" max="6411" width="11.140625" style="249" customWidth="1"/>
    <col min="6412" max="6412" width="14.85546875" style="249" customWidth="1"/>
    <col min="6413" max="6659" width="9.140625" style="249"/>
    <col min="6660" max="6660" width="15.85546875" style="249" customWidth="1"/>
    <col min="6661" max="6661" width="9.85546875" style="249" customWidth="1"/>
    <col min="6662" max="6662" width="7.28515625" style="249" customWidth="1"/>
    <col min="6663" max="6663" width="5.85546875" style="249" customWidth="1"/>
    <col min="6664" max="6664" width="6.42578125" style="249" customWidth="1"/>
    <col min="6665" max="6665" width="7.5703125" style="249" customWidth="1"/>
    <col min="6666" max="6666" width="9.140625" style="249"/>
    <col min="6667" max="6667" width="11.140625" style="249" customWidth="1"/>
    <col min="6668" max="6668" width="14.85546875" style="249" customWidth="1"/>
    <col min="6669" max="6915" width="9.140625" style="249"/>
    <col min="6916" max="6916" width="15.85546875" style="249" customWidth="1"/>
    <col min="6917" max="6917" width="9.85546875" style="249" customWidth="1"/>
    <col min="6918" max="6918" width="7.28515625" style="249" customWidth="1"/>
    <col min="6919" max="6919" width="5.85546875" style="249" customWidth="1"/>
    <col min="6920" max="6920" width="6.42578125" style="249" customWidth="1"/>
    <col min="6921" max="6921" width="7.5703125" style="249" customWidth="1"/>
    <col min="6922" max="6922" width="9.140625" style="249"/>
    <col min="6923" max="6923" width="11.140625" style="249" customWidth="1"/>
    <col min="6924" max="6924" width="14.85546875" style="249" customWidth="1"/>
    <col min="6925" max="7171" width="9.140625" style="249"/>
    <col min="7172" max="7172" width="15.85546875" style="249" customWidth="1"/>
    <col min="7173" max="7173" width="9.85546875" style="249" customWidth="1"/>
    <col min="7174" max="7174" width="7.28515625" style="249" customWidth="1"/>
    <col min="7175" max="7175" width="5.85546875" style="249" customWidth="1"/>
    <col min="7176" max="7176" width="6.42578125" style="249" customWidth="1"/>
    <col min="7177" max="7177" width="7.5703125" style="249" customWidth="1"/>
    <col min="7178" max="7178" width="9.140625" style="249"/>
    <col min="7179" max="7179" width="11.140625" style="249" customWidth="1"/>
    <col min="7180" max="7180" width="14.85546875" style="249" customWidth="1"/>
    <col min="7181" max="7427" width="9.140625" style="249"/>
    <col min="7428" max="7428" width="15.85546875" style="249" customWidth="1"/>
    <col min="7429" max="7429" width="9.85546875" style="249" customWidth="1"/>
    <col min="7430" max="7430" width="7.28515625" style="249" customWidth="1"/>
    <col min="7431" max="7431" width="5.85546875" style="249" customWidth="1"/>
    <col min="7432" max="7432" width="6.42578125" style="249" customWidth="1"/>
    <col min="7433" max="7433" width="7.5703125" style="249" customWidth="1"/>
    <col min="7434" max="7434" width="9.140625" style="249"/>
    <col min="7435" max="7435" width="11.140625" style="249" customWidth="1"/>
    <col min="7436" max="7436" width="14.85546875" style="249" customWidth="1"/>
    <col min="7437" max="7683" width="9.140625" style="249"/>
    <col min="7684" max="7684" width="15.85546875" style="249" customWidth="1"/>
    <col min="7685" max="7685" width="9.85546875" style="249" customWidth="1"/>
    <col min="7686" max="7686" width="7.28515625" style="249" customWidth="1"/>
    <col min="7687" max="7687" width="5.85546875" style="249" customWidth="1"/>
    <col min="7688" max="7688" width="6.42578125" style="249" customWidth="1"/>
    <col min="7689" max="7689" width="7.5703125" style="249" customWidth="1"/>
    <col min="7690" max="7690" width="9.140625" style="249"/>
    <col min="7691" max="7691" width="11.140625" style="249" customWidth="1"/>
    <col min="7692" max="7692" width="14.85546875" style="249" customWidth="1"/>
    <col min="7693" max="7939" width="9.140625" style="249"/>
    <col min="7940" max="7940" width="15.85546875" style="249" customWidth="1"/>
    <col min="7941" max="7941" width="9.85546875" style="249" customWidth="1"/>
    <col min="7942" max="7942" width="7.28515625" style="249" customWidth="1"/>
    <col min="7943" max="7943" width="5.85546875" style="249" customWidth="1"/>
    <col min="7944" max="7944" width="6.42578125" style="249" customWidth="1"/>
    <col min="7945" max="7945" width="7.5703125" style="249" customWidth="1"/>
    <col min="7946" max="7946" width="9.140625" style="249"/>
    <col min="7947" max="7947" width="11.140625" style="249" customWidth="1"/>
    <col min="7948" max="7948" width="14.85546875" style="249" customWidth="1"/>
    <col min="7949" max="8195" width="9.140625" style="249"/>
    <col min="8196" max="8196" width="15.85546875" style="249" customWidth="1"/>
    <col min="8197" max="8197" width="9.85546875" style="249" customWidth="1"/>
    <col min="8198" max="8198" width="7.28515625" style="249" customWidth="1"/>
    <col min="8199" max="8199" width="5.85546875" style="249" customWidth="1"/>
    <col min="8200" max="8200" width="6.42578125" style="249" customWidth="1"/>
    <col min="8201" max="8201" width="7.5703125" style="249" customWidth="1"/>
    <col min="8202" max="8202" width="9.140625" style="249"/>
    <col min="8203" max="8203" width="11.140625" style="249" customWidth="1"/>
    <col min="8204" max="8204" width="14.85546875" style="249" customWidth="1"/>
    <col min="8205" max="8451" width="9.140625" style="249"/>
    <col min="8452" max="8452" width="15.85546875" style="249" customWidth="1"/>
    <col min="8453" max="8453" width="9.85546875" style="249" customWidth="1"/>
    <col min="8454" max="8454" width="7.28515625" style="249" customWidth="1"/>
    <col min="8455" max="8455" width="5.85546875" style="249" customWidth="1"/>
    <col min="8456" max="8456" width="6.42578125" style="249" customWidth="1"/>
    <col min="8457" max="8457" width="7.5703125" style="249" customWidth="1"/>
    <col min="8458" max="8458" width="9.140625" style="249"/>
    <col min="8459" max="8459" width="11.140625" style="249" customWidth="1"/>
    <col min="8460" max="8460" width="14.85546875" style="249" customWidth="1"/>
    <col min="8461" max="8707" width="9.140625" style="249"/>
    <col min="8708" max="8708" width="15.85546875" style="249" customWidth="1"/>
    <col min="8709" max="8709" width="9.85546875" style="249" customWidth="1"/>
    <col min="8710" max="8710" width="7.28515625" style="249" customWidth="1"/>
    <col min="8711" max="8711" width="5.85546875" style="249" customWidth="1"/>
    <col min="8712" max="8712" width="6.42578125" style="249" customWidth="1"/>
    <col min="8713" max="8713" width="7.5703125" style="249" customWidth="1"/>
    <col min="8714" max="8714" width="9.140625" style="249"/>
    <col min="8715" max="8715" width="11.140625" style="249" customWidth="1"/>
    <col min="8716" max="8716" width="14.85546875" style="249" customWidth="1"/>
    <col min="8717" max="8963" width="9.140625" style="249"/>
    <col min="8964" max="8964" width="15.85546875" style="249" customWidth="1"/>
    <col min="8965" max="8965" width="9.85546875" style="249" customWidth="1"/>
    <col min="8966" max="8966" width="7.28515625" style="249" customWidth="1"/>
    <col min="8967" max="8967" width="5.85546875" style="249" customWidth="1"/>
    <col min="8968" max="8968" width="6.42578125" style="249" customWidth="1"/>
    <col min="8969" max="8969" width="7.5703125" style="249" customWidth="1"/>
    <col min="8970" max="8970" width="9.140625" style="249"/>
    <col min="8971" max="8971" width="11.140625" style="249" customWidth="1"/>
    <col min="8972" max="8972" width="14.85546875" style="249" customWidth="1"/>
    <col min="8973" max="9219" width="9.140625" style="249"/>
    <col min="9220" max="9220" width="15.85546875" style="249" customWidth="1"/>
    <col min="9221" max="9221" width="9.85546875" style="249" customWidth="1"/>
    <col min="9222" max="9222" width="7.28515625" style="249" customWidth="1"/>
    <col min="9223" max="9223" width="5.85546875" style="249" customWidth="1"/>
    <col min="9224" max="9224" width="6.42578125" style="249" customWidth="1"/>
    <col min="9225" max="9225" width="7.5703125" style="249" customWidth="1"/>
    <col min="9226" max="9226" width="9.140625" style="249"/>
    <col min="9227" max="9227" width="11.140625" style="249" customWidth="1"/>
    <col min="9228" max="9228" width="14.85546875" style="249" customWidth="1"/>
    <col min="9229" max="9475" width="9.140625" style="249"/>
    <col min="9476" max="9476" width="15.85546875" style="249" customWidth="1"/>
    <col min="9477" max="9477" width="9.85546875" style="249" customWidth="1"/>
    <col min="9478" max="9478" width="7.28515625" style="249" customWidth="1"/>
    <col min="9479" max="9479" width="5.85546875" style="249" customWidth="1"/>
    <col min="9480" max="9480" width="6.42578125" style="249" customWidth="1"/>
    <col min="9481" max="9481" width="7.5703125" style="249" customWidth="1"/>
    <col min="9482" max="9482" width="9.140625" style="249"/>
    <col min="9483" max="9483" width="11.140625" style="249" customWidth="1"/>
    <col min="9484" max="9484" width="14.85546875" style="249" customWidth="1"/>
    <col min="9485" max="9731" width="9.140625" style="249"/>
    <col min="9732" max="9732" width="15.85546875" style="249" customWidth="1"/>
    <col min="9733" max="9733" width="9.85546875" style="249" customWidth="1"/>
    <col min="9734" max="9734" width="7.28515625" style="249" customWidth="1"/>
    <col min="9735" max="9735" width="5.85546875" style="249" customWidth="1"/>
    <col min="9736" max="9736" width="6.42578125" style="249" customWidth="1"/>
    <col min="9737" max="9737" width="7.5703125" style="249" customWidth="1"/>
    <col min="9738" max="9738" width="9.140625" style="249"/>
    <col min="9739" max="9739" width="11.140625" style="249" customWidth="1"/>
    <col min="9740" max="9740" width="14.85546875" style="249" customWidth="1"/>
    <col min="9741" max="9987" width="9.140625" style="249"/>
    <col min="9988" max="9988" width="15.85546875" style="249" customWidth="1"/>
    <col min="9989" max="9989" width="9.85546875" style="249" customWidth="1"/>
    <col min="9990" max="9990" width="7.28515625" style="249" customWidth="1"/>
    <col min="9991" max="9991" width="5.85546875" style="249" customWidth="1"/>
    <col min="9992" max="9992" width="6.42578125" style="249" customWidth="1"/>
    <col min="9993" max="9993" width="7.5703125" style="249" customWidth="1"/>
    <col min="9994" max="9994" width="9.140625" style="249"/>
    <col min="9995" max="9995" width="11.140625" style="249" customWidth="1"/>
    <col min="9996" max="9996" width="14.85546875" style="249" customWidth="1"/>
    <col min="9997" max="10243" width="9.140625" style="249"/>
    <col min="10244" max="10244" width="15.85546875" style="249" customWidth="1"/>
    <col min="10245" max="10245" width="9.85546875" style="249" customWidth="1"/>
    <col min="10246" max="10246" width="7.28515625" style="249" customWidth="1"/>
    <col min="10247" max="10247" width="5.85546875" style="249" customWidth="1"/>
    <col min="10248" max="10248" width="6.42578125" style="249" customWidth="1"/>
    <col min="10249" max="10249" width="7.5703125" style="249" customWidth="1"/>
    <col min="10250" max="10250" width="9.140625" style="249"/>
    <col min="10251" max="10251" width="11.140625" style="249" customWidth="1"/>
    <col min="10252" max="10252" width="14.85546875" style="249" customWidth="1"/>
    <col min="10253" max="10499" width="9.140625" style="249"/>
    <col min="10500" max="10500" width="15.85546875" style="249" customWidth="1"/>
    <col min="10501" max="10501" width="9.85546875" style="249" customWidth="1"/>
    <col min="10502" max="10502" width="7.28515625" style="249" customWidth="1"/>
    <col min="10503" max="10503" width="5.85546875" style="249" customWidth="1"/>
    <col min="10504" max="10504" width="6.42578125" style="249" customWidth="1"/>
    <col min="10505" max="10505" width="7.5703125" style="249" customWidth="1"/>
    <col min="10506" max="10506" width="9.140625" style="249"/>
    <col min="10507" max="10507" width="11.140625" style="249" customWidth="1"/>
    <col min="10508" max="10508" width="14.85546875" style="249" customWidth="1"/>
    <col min="10509" max="10755" width="9.140625" style="249"/>
    <col min="10756" max="10756" width="15.85546875" style="249" customWidth="1"/>
    <col min="10757" max="10757" width="9.85546875" style="249" customWidth="1"/>
    <col min="10758" max="10758" width="7.28515625" style="249" customWidth="1"/>
    <col min="10759" max="10759" width="5.85546875" style="249" customWidth="1"/>
    <col min="10760" max="10760" width="6.42578125" style="249" customWidth="1"/>
    <col min="10761" max="10761" width="7.5703125" style="249" customWidth="1"/>
    <col min="10762" max="10762" width="9.140625" style="249"/>
    <col min="10763" max="10763" width="11.140625" style="249" customWidth="1"/>
    <col min="10764" max="10764" width="14.85546875" style="249" customWidth="1"/>
    <col min="10765" max="11011" width="9.140625" style="249"/>
    <col min="11012" max="11012" width="15.85546875" style="249" customWidth="1"/>
    <col min="11013" max="11013" width="9.85546875" style="249" customWidth="1"/>
    <col min="11014" max="11014" width="7.28515625" style="249" customWidth="1"/>
    <col min="11015" max="11015" width="5.85546875" style="249" customWidth="1"/>
    <col min="11016" max="11016" width="6.42578125" style="249" customWidth="1"/>
    <col min="11017" max="11017" width="7.5703125" style="249" customWidth="1"/>
    <col min="11018" max="11018" width="9.140625" style="249"/>
    <col min="11019" max="11019" width="11.140625" style="249" customWidth="1"/>
    <col min="11020" max="11020" width="14.85546875" style="249" customWidth="1"/>
    <col min="11021" max="11267" width="9.140625" style="249"/>
    <col min="11268" max="11268" width="15.85546875" style="249" customWidth="1"/>
    <col min="11269" max="11269" width="9.85546875" style="249" customWidth="1"/>
    <col min="11270" max="11270" width="7.28515625" style="249" customWidth="1"/>
    <col min="11271" max="11271" width="5.85546875" style="249" customWidth="1"/>
    <col min="11272" max="11272" width="6.42578125" style="249" customWidth="1"/>
    <col min="11273" max="11273" width="7.5703125" style="249" customWidth="1"/>
    <col min="11274" max="11274" width="9.140625" style="249"/>
    <col min="11275" max="11275" width="11.140625" style="249" customWidth="1"/>
    <col min="11276" max="11276" width="14.85546875" style="249" customWidth="1"/>
    <col min="11277" max="11523" width="9.140625" style="249"/>
    <col min="11524" max="11524" width="15.85546875" style="249" customWidth="1"/>
    <col min="11525" max="11525" width="9.85546875" style="249" customWidth="1"/>
    <col min="11526" max="11526" width="7.28515625" style="249" customWidth="1"/>
    <col min="11527" max="11527" width="5.85546875" style="249" customWidth="1"/>
    <col min="11528" max="11528" width="6.42578125" style="249" customWidth="1"/>
    <col min="11529" max="11529" width="7.5703125" style="249" customWidth="1"/>
    <col min="11530" max="11530" width="9.140625" style="249"/>
    <col min="11531" max="11531" width="11.140625" style="249" customWidth="1"/>
    <col min="11532" max="11532" width="14.85546875" style="249" customWidth="1"/>
    <col min="11533" max="11779" width="9.140625" style="249"/>
    <col min="11780" max="11780" width="15.85546875" style="249" customWidth="1"/>
    <col min="11781" max="11781" width="9.85546875" style="249" customWidth="1"/>
    <col min="11782" max="11782" width="7.28515625" style="249" customWidth="1"/>
    <col min="11783" max="11783" width="5.85546875" style="249" customWidth="1"/>
    <col min="11784" max="11784" width="6.42578125" style="249" customWidth="1"/>
    <col min="11785" max="11785" width="7.5703125" style="249" customWidth="1"/>
    <col min="11786" max="11786" width="9.140625" style="249"/>
    <col min="11787" max="11787" width="11.140625" style="249" customWidth="1"/>
    <col min="11788" max="11788" width="14.85546875" style="249" customWidth="1"/>
    <col min="11789" max="12035" width="9.140625" style="249"/>
    <col min="12036" max="12036" width="15.85546875" style="249" customWidth="1"/>
    <col min="12037" max="12037" width="9.85546875" style="249" customWidth="1"/>
    <col min="12038" max="12038" width="7.28515625" style="249" customWidth="1"/>
    <col min="12039" max="12039" width="5.85546875" style="249" customWidth="1"/>
    <col min="12040" max="12040" width="6.42578125" style="249" customWidth="1"/>
    <col min="12041" max="12041" width="7.5703125" style="249" customWidth="1"/>
    <col min="12042" max="12042" width="9.140625" style="249"/>
    <col min="12043" max="12043" width="11.140625" style="249" customWidth="1"/>
    <col min="12044" max="12044" width="14.85546875" style="249" customWidth="1"/>
    <col min="12045" max="12291" width="9.140625" style="249"/>
    <col min="12292" max="12292" width="15.85546875" style="249" customWidth="1"/>
    <col min="12293" max="12293" width="9.85546875" style="249" customWidth="1"/>
    <col min="12294" max="12294" width="7.28515625" style="249" customWidth="1"/>
    <col min="12295" max="12295" width="5.85546875" style="249" customWidth="1"/>
    <col min="12296" max="12296" width="6.42578125" style="249" customWidth="1"/>
    <col min="12297" max="12297" width="7.5703125" style="249" customWidth="1"/>
    <col min="12298" max="12298" width="9.140625" style="249"/>
    <col min="12299" max="12299" width="11.140625" style="249" customWidth="1"/>
    <col min="12300" max="12300" width="14.85546875" style="249" customWidth="1"/>
    <col min="12301" max="12547" width="9.140625" style="249"/>
    <col min="12548" max="12548" width="15.85546875" style="249" customWidth="1"/>
    <col min="12549" max="12549" width="9.85546875" style="249" customWidth="1"/>
    <col min="12550" max="12550" width="7.28515625" style="249" customWidth="1"/>
    <col min="12551" max="12551" width="5.85546875" style="249" customWidth="1"/>
    <col min="12552" max="12552" width="6.42578125" style="249" customWidth="1"/>
    <col min="12553" max="12553" width="7.5703125" style="249" customWidth="1"/>
    <col min="12554" max="12554" width="9.140625" style="249"/>
    <col min="12555" max="12555" width="11.140625" style="249" customWidth="1"/>
    <col min="12556" max="12556" width="14.85546875" style="249" customWidth="1"/>
    <col min="12557" max="12803" width="9.140625" style="249"/>
    <col min="12804" max="12804" width="15.85546875" style="249" customWidth="1"/>
    <col min="12805" max="12805" width="9.85546875" style="249" customWidth="1"/>
    <col min="12806" max="12806" width="7.28515625" style="249" customWidth="1"/>
    <col min="12807" max="12807" width="5.85546875" style="249" customWidth="1"/>
    <col min="12808" max="12808" width="6.42578125" style="249" customWidth="1"/>
    <col min="12809" max="12809" width="7.5703125" style="249" customWidth="1"/>
    <col min="12810" max="12810" width="9.140625" style="249"/>
    <col min="12811" max="12811" width="11.140625" style="249" customWidth="1"/>
    <col min="12812" max="12812" width="14.85546875" style="249" customWidth="1"/>
    <col min="12813" max="13059" width="9.140625" style="249"/>
    <col min="13060" max="13060" width="15.85546875" style="249" customWidth="1"/>
    <col min="13061" max="13061" width="9.85546875" style="249" customWidth="1"/>
    <col min="13062" max="13062" width="7.28515625" style="249" customWidth="1"/>
    <col min="13063" max="13063" width="5.85546875" style="249" customWidth="1"/>
    <col min="13064" max="13064" width="6.42578125" style="249" customWidth="1"/>
    <col min="13065" max="13065" width="7.5703125" style="249" customWidth="1"/>
    <col min="13066" max="13066" width="9.140625" style="249"/>
    <col min="13067" max="13067" width="11.140625" style="249" customWidth="1"/>
    <col min="13068" max="13068" width="14.85546875" style="249" customWidth="1"/>
    <col min="13069" max="13315" width="9.140625" style="249"/>
    <col min="13316" max="13316" width="15.85546875" style="249" customWidth="1"/>
    <col min="13317" max="13317" width="9.85546875" style="249" customWidth="1"/>
    <col min="13318" max="13318" width="7.28515625" style="249" customWidth="1"/>
    <col min="13319" max="13319" width="5.85546875" style="249" customWidth="1"/>
    <col min="13320" max="13320" width="6.42578125" style="249" customWidth="1"/>
    <col min="13321" max="13321" width="7.5703125" style="249" customWidth="1"/>
    <col min="13322" max="13322" width="9.140625" style="249"/>
    <col min="13323" max="13323" width="11.140625" style="249" customWidth="1"/>
    <col min="13324" max="13324" width="14.85546875" style="249" customWidth="1"/>
    <col min="13325" max="13571" width="9.140625" style="249"/>
    <col min="13572" max="13572" width="15.85546875" style="249" customWidth="1"/>
    <col min="13573" max="13573" width="9.85546875" style="249" customWidth="1"/>
    <col min="13574" max="13574" width="7.28515625" style="249" customWidth="1"/>
    <col min="13575" max="13575" width="5.85546875" style="249" customWidth="1"/>
    <col min="13576" max="13576" width="6.42578125" style="249" customWidth="1"/>
    <col min="13577" max="13577" width="7.5703125" style="249" customWidth="1"/>
    <col min="13578" max="13578" width="9.140625" style="249"/>
    <col min="13579" max="13579" width="11.140625" style="249" customWidth="1"/>
    <col min="13580" max="13580" width="14.85546875" style="249" customWidth="1"/>
    <col min="13581" max="13827" width="9.140625" style="249"/>
    <col min="13828" max="13828" width="15.85546875" style="249" customWidth="1"/>
    <col min="13829" max="13829" width="9.85546875" style="249" customWidth="1"/>
    <col min="13830" max="13830" width="7.28515625" style="249" customWidth="1"/>
    <col min="13831" max="13831" width="5.85546875" style="249" customWidth="1"/>
    <col min="13832" max="13832" width="6.42578125" style="249" customWidth="1"/>
    <col min="13833" max="13833" width="7.5703125" style="249" customWidth="1"/>
    <col min="13834" max="13834" width="9.140625" style="249"/>
    <col min="13835" max="13835" width="11.140625" style="249" customWidth="1"/>
    <col min="13836" max="13836" width="14.85546875" style="249" customWidth="1"/>
    <col min="13837" max="14083" width="9.140625" style="249"/>
    <col min="14084" max="14084" width="15.85546875" style="249" customWidth="1"/>
    <col min="14085" max="14085" width="9.85546875" style="249" customWidth="1"/>
    <col min="14086" max="14086" width="7.28515625" style="249" customWidth="1"/>
    <col min="14087" max="14087" width="5.85546875" style="249" customWidth="1"/>
    <col min="14088" max="14088" width="6.42578125" style="249" customWidth="1"/>
    <col min="14089" max="14089" width="7.5703125" style="249" customWidth="1"/>
    <col min="14090" max="14090" width="9.140625" style="249"/>
    <col min="14091" max="14091" width="11.140625" style="249" customWidth="1"/>
    <col min="14092" max="14092" width="14.85546875" style="249" customWidth="1"/>
    <col min="14093" max="14339" width="9.140625" style="249"/>
    <col min="14340" max="14340" width="15.85546875" style="249" customWidth="1"/>
    <col min="14341" max="14341" width="9.85546875" style="249" customWidth="1"/>
    <col min="14342" max="14342" width="7.28515625" style="249" customWidth="1"/>
    <col min="14343" max="14343" width="5.85546875" style="249" customWidth="1"/>
    <col min="14344" max="14344" width="6.42578125" style="249" customWidth="1"/>
    <col min="14345" max="14345" width="7.5703125" style="249" customWidth="1"/>
    <col min="14346" max="14346" width="9.140625" style="249"/>
    <col min="14347" max="14347" width="11.140625" style="249" customWidth="1"/>
    <col min="14348" max="14348" width="14.85546875" style="249" customWidth="1"/>
    <col min="14349" max="14595" width="9.140625" style="249"/>
    <col min="14596" max="14596" width="15.85546875" style="249" customWidth="1"/>
    <col min="14597" max="14597" width="9.85546875" style="249" customWidth="1"/>
    <col min="14598" max="14598" width="7.28515625" style="249" customWidth="1"/>
    <col min="14599" max="14599" width="5.85546875" style="249" customWidth="1"/>
    <col min="14600" max="14600" width="6.42578125" style="249" customWidth="1"/>
    <col min="14601" max="14601" width="7.5703125" style="249" customWidth="1"/>
    <col min="14602" max="14602" width="9.140625" style="249"/>
    <col min="14603" max="14603" width="11.140625" style="249" customWidth="1"/>
    <col min="14604" max="14604" width="14.85546875" style="249" customWidth="1"/>
    <col min="14605" max="14851" width="9.140625" style="249"/>
    <col min="14852" max="14852" width="15.85546875" style="249" customWidth="1"/>
    <col min="14853" max="14853" width="9.85546875" style="249" customWidth="1"/>
    <col min="14854" max="14854" width="7.28515625" style="249" customWidth="1"/>
    <col min="14855" max="14855" width="5.85546875" style="249" customWidth="1"/>
    <col min="14856" max="14856" width="6.42578125" style="249" customWidth="1"/>
    <col min="14857" max="14857" width="7.5703125" style="249" customWidth="1"/>
    <col min="14858" max="14858" width="9.140625" style="249"/>
    <col min="14859" max="14859" width="11.140625" style="249" customWidth="1"/>
    <col min="14860" max="14860" width="14.85546875" style="249" customWidth="1"/>
    <col min="14861" max="15107" width="9.140625" style="249"/>
    <col min="15108" max="15108" width="15.85546875" style="249" customWidth="1"/>
    <col min="15109" max="15109" width="9.85546875" style="249" customWidth="1"/>
    <col min="15110" max="15110" width="7.28515625" style="249" customWidth="1"/>
    <col min="15111" max="15111" width="5.85546875" style="249" customWidth="1"/>
    <col min="15112" max="15112" width="6.42578125" style="249" customWidth="1"/>
    <col min="15113" max="15113" width="7.5703125" style="249" customWidth="1"/>
    <col min="15114" max="15114" width="9.140625" style="249"/>
    <col min="15115" max="15115" width="11.140625" style="249" customWidth="1"/>
    <col min="15116" max="15116" width="14.85546875" style="249" customWidth="1"/>
    <col min="15117" max="15363" width="9.140625" style="249"/>
    <col min="15364" max="15364" width="15.85546875" style="249" customWidth="1"/>
    <col min="15365" max="15365" width="9.85546875" style="249" customWidth="1"/>
    <col min="15366" max="15366" width="7.28515625" style="249" customWidth="1"/>
    <col min="15367" max="15367" width="5.85546875" style="249" customWidth="1"/>
    <col min="15368" max="15368" width="6.42578125" style="249" customWidth="1"/>
    <col min="15369" max="15369" width="7.5703125" style="249" customWidth="1"/>
    <col min="15370" max="15370" width="9.140625" style="249"/>
    <col min="15371" max="15371" width="11.140625" style="249" customWidth="1"/>
    <col min="15372" max="15372" width="14.85546875" style="249" customWidth="1"/>
    <col min="15373" max="15619" width="9.140625" style="249"/>
    <col min="15620" max="15620" width="15.85546875" style="249" customWidth="1"/>
    <col min="15621" max="15621" width="9.85546875" style="249" customWidth="1"/>
    <col min="15622" max="15622" width="7.28515625" style="249" customWidth="1"/>
    <col min="15623" max="15623" width="5.85546875" style="249" customWidth="1"/>
    <col min="15624" max="15624" width="6.42578125" style="249" customWidth="1"/>
    <col min="15625" max="15625" width="7.5703125" style="249" customWidth="1"/>
    <col min="15626" max="15626" width="9.140625" style="249"/>
    <col min="15627" max="15627" width="11.140625" style="249" customWidth="1"/>
    <col min="15628" max="15628" width="14.85546875" style="249" customWidth="1"/>
    <col min="15629" max="15875" width="9.140625" style="249"/>
    <col min="15876" max="15876" width="15.85546875" style="249" customWidth="1"/>
    <col min="15877" max="15877" width="9.85546875" style="249" customWidth="1"/>
    <col min="15878" max="15878" width="7.28515625" style="249" customWidth="1"/>
    <col min="15879" max="15879" width="5.85546875" style="249" customWidth="1"/>
    <col min="15880" max="15880" width="6.42578125" style="249" customWidth="1"/>
    <col min="15881" max="15881" width="7.5703125" style="249" customWidth="1"/>
    <col min="15882" max="15882" width="9.140625" style="249"/>
    <col min="15883" max="15883" width="11.140625" style="249" customWidth="1"/>
    <col min="15884" max="15884" width="14.85546875" style="249" customWidth="1"/>
    <col min="15885" max="16131" width="9.140625" style="249"/>
    <col min="16132" max="16132" width="15.85546875" style="249" customWidth="1"/>
    <col min="16133" max="16133" width="9.85546875" style="249" customWidth="1"/>
    <col min="16134" max="16134" width="7.28515625" style="249" customWidth="1"/>
    <col min="16135" max="16135" width="5.85546875" style="249" customWidth="1"/>
    <col min="16136" max="16136" width="6.42578125" style="249" customWidth="1"/>
    <col min="16137" max="16137" width="7.5703125" style="249" customWidth="1"/>
    <col min="16138" max="16138" width="9.140625" style="249"/>
    <col min="16139" max="16139" width="11.140625" style="249" customWidth="1"/>
    <col min="16140" max="16140" width="14.85546875" style="249" customWidth="1"/>
    <col min="16141" max="16384" width="9.140625" style="249"/>
  </cols>
  <sheetData>
    <row r="1" spans="1:12" ht="13.5" customHeight="1">
      <c r="A1" s="780" t="s">
        <v>1248</v>
      </c>
      <c r="B1" s="781"/>
      <c r="C1" s="781"/>
      <c r="D1" s="781"/>
      <c r="E1" s="781"/>
      <c r="F1" s="781"/>
      <c r="G1" s="781"/>
      <c r="H1" s="781"/>
      <c r="I1" s="781"/>
      <c r="J1" s="782" t="s">
        <v>1152</v>
      </c>
      <c r="K1" s="782"/>
      <c r="L1" s="783" t="s">
        <v>1249</v>
      </c>
    </row>
    <row r="2" spans="1:12">
      <c r="A2" s="250"/>
      <c r="B2" s="251"/>
      <c r="C2" s="251"/>
      <c r="D2" s="252"/>
      <c r="E2" s="254" t="s">
        <v>1153</v>
      </c>
      <c r="F2" s="251"/>
      <c r="G2" s="251"/>
      <c r="H2" s="251"/>
      <c r="I2" s="252"/>
      <c r="J2" s="254" t="s">
        <v>1154</v>
      </c>
      <c r="K2" s="255" t="s">
        <v>1155</v>
      </c>
      <c r="L2" s="783"/>
    </row>
    <row r="3" spans="1:12" ht="12" customHeight="1">
      <c r="A3" s="256"/>
      <c r="B3" s="257"/>
      <c r="C3" s="257"/>
      <c r="D3" s="258"/>
      <c r="E3" s="259"/>
      <c r="F3" s="260"/>
      <c r="G3" s="261" t="s">
        <v>1156</v>
      </c>
      <c r="H3" s="262"/>
      <c r="I3" s="263"/>
      <c r="J3" s="264">
        <v>1</v>
      </c>
      <c r="K3" s="265" t="s">
        <v>1157</v>
      </c>
      <c r="L3" s="783"/>
    </row>
    <row r="4" spans="1:12" ht="11.25" customHeight="1">
      <c r="A4" s="266"/>
      <c r="B4" s="267"/>
      <c r="C4" s="267"/>
      <c r="D4" s="268"/>
      <c r="E4" s="269"/>
      <c r="F4" s="253" t="s">
        <v>1158</v>
      </c>
      <c r="G4" s="253"/>
      <c r="H4" s="253"/>
      <c r="I4" s="270"/>
      <c r="J4" s="271" t="s">
        <v>1159</v>
      </c>
      <c r="K4" s="272"/>
      <c r="L4" s="783"/>
    </row>
    <row r="5" spans="1:12" ht="15" customHeight="1">
      <c r="A5" s="266" t="s">
        <v>1160</v>
      </c>
      <c r="B5" s="273"/>
      <c r="C5" s="273"/>
      <c r="D5" s="274"/>
      <c r="E5" s="275" t="s">
        <v>1047</v>
      </c>
      <c r="F5" s="276" t="s">
        <v>1161</v>
      </c>
      <c r="G5" s="277"/>
      <c r="H5" s="277" t="s">
        <v>1242</v>
      </c>
      <c r="I5" s="278"/>
      <c r="J5" s="257"/>
      <c r="K5" s="258"/>
      <c r="L5" s="279"/>
    </row>
    <row r="6" spans="1:12" ht="15.75" customHeight="1">
      <c r="A6" s="256"/>
      <c r="B6" s="273" t="s">
        <v>1163</v>
      </c>
      <c r="C6" s="273"/>
      <c r="D6" s="274"/>
      <c r="E6" s="280" t="s">
        <v>1164</v>
      </c>
      <c r="F6" s="259"/>
      <c r="G6" s="260"/>
      <c r="H6" s="281" t="s">
        <v>1243</v>
      </c>
      <c r="I6" s="282"/>
      <c r="J6" s="283" t="s">
        <v>1166</v>
      </c>
      <c r="K6" s="284" t="s">
        <v>1167</v>
      </c>
      <c r="L6" s="285"/>
    </row>
    <row r="7" spans="1:12" ht="12" customHeight="1">
      <c r="A7" s="256"/>
      <c r="B7" s="273"/>
      <c r="C7" s="273"/>
      <c r="D7" s="274"/>
      <c r="E7" s="280" t="s">
        <v>1168</v>
      </c>
      <c r="F7" s="286" t="s">
        <v>1169</v>
      </c>
      <c r="G7" s="254"/>
      <c r="H7" s="287"/>
      <c r="I7" s="255"/>
      <c r="J7" s="257"/>
      <c r="K7" s="258"/>
      <c r="L7" s="285"/>
    </row>
    <row r="8" spans="1:12" ht="15" customHeight="1">
      <c r="A8" s="259"/>
      <c r="B8" s="288"/>
      <c r="C8" s="262"/>
      <c r="D8" s="289"/>
      <c r="E8" s="290" t="s">
        <v>1170</v>
      </c>
      <c r="F8" s="291" t="s">
        <v>1171</v>
      </c>
      <c r="G8" s="292"/>
      <c r="H8" s="291" t="s">
        <v>1172</v>
      </c>
      <c r="I8" s="293"/>
      <c r="J8" s="260"/>
      <c r="K8" s="294" t="s">
        <v>1173</v>
      </c>
      <c r="L8" s="285"/>
    </row>
    <row r="9" spans="1:12" ht="9" customHeight="1">
      <c r="A9" s="295" t="s">
        <v>1174</v>
      </c>
      <c r="B9" s="296"/>
      <c r="C9" s="296"/>
      <c r="D9" s="270"/>
      <c r="E9" s="253" t="s">
        <v>1175</v>
      </c>
      <c r="F9" s="253"/>
      <c r="G9" s="297"/>
      <c r="H9" s="297"/>
      <c r="I9" s="298"/>
      <c r="J9" s="296" t="s">
        <v>1176</v>
      </c>
      <c r="K9" s="270"/>
      <c r="L9" s="784"/>
    </row>
    <row r="10" spans="1:12" ht="9" customHeight="1">
      <c r="A10" s="299" t="s">
        <v>1177</v>
      </c>
      <c r="B10" s="271"/>
      <c r="C10" s="271"/>
      <c r="D10" s="272"/>
      <c r="E10" s="300" t="s">
        <v>1178</v>
      </c>
      <c r="F10" s="300"/>
      <c r="G10" s="300"/>
      <c r="H10" s="300"/>
      <c r="I10" s="272"/>
      <c r="J10" s="271" t="s">
        <v>1179</v>
      </c>
      <c r="K10" s="272"/>
      <c r="L10" s="784"/>
    </row>
    <row r="11" spans="1:12" ht="9" customHeight="1">
      <c r="A11" s="256"/>
      <c r="B11" s="785" t="s">
        <v>1180</v>
      </c>
      <c r="C11" s="786"/>
      <c r="D11" s="787"/>
      <c r="E11" s="300" t="s">
        <v>1181</v>
      </c>
      <c r="F11" s="300"/>
      <c r="G11" s="300"/>
      <c r="H11" s="300"/>
      <c r="I11" s="272"/>
      <c r="J11" s="271"/>
      <c r="K11" s="272"/>
      <c r="L11" s="784"/>
    </row>
    <row r="12" spans="1:12" ht="15">
      <c r="A12" s="259"/>
      <c r="B12" s="788"/>
      <c r="C12" s="788"/>
      <c r="D12" s="789"/>
      <c r="E12" s="368" t="s">
        <v>665</v>
      </c>
      <c r="F12" s="790" t="e">
        <f>'Instructions-DataEntry'!E20</f>
        <v>#N/A</v>
      </c>
      <c r="G12" s="791"/>
      <c r="H12" s="791"/>
      <c r="I12" s="792"/>
      <c r="J12" s="301"/>
      <c r="K12" s="302"/>
      <c r="L12" s="784"/>
    </row>
    <row r="13" spans="1:12" ht="12.75" customHeight="1">
      <c r="A13" s="299" t="s">
        <v>1182</v>
      </c>
      <c r="B13" s="303"/>
      <c r="C13" s="271" t="s">
        <v>1239</v>
      </c>
      <c r="D13" s="272"/>
      <c r="E13" s="304" t="s">
        <v>1071</v>
      </c>
      <c r="F13" s="305" t="s">
        <v>1183</v>
      </c>
      <c r="G13" s="305"/>
      <c r="H13" s="305"/>
      <c r="I13" s="305"/>
      <c r="J13" s="306"/>
      <c r="K13" s="307"/>
      <c r="L13" s="793"/>
    </row>
    <row r="14" spans="1:12" ht="9.9499999999999993" customHeight="1">
      <c r="A14" s="830" t="s">
        <v>1241</v>
      </c>
      <c r="B14" s="831"/>
      <c r="C14" s="296" t="s">
        <v>1240</v>
      </c>
      <c r="D14" s="270"/>
      <c r="E14" s="300" t="s">
        <v>1184</v>
      </c>
      <c r="F14" s="300"/>
      <c r="G14" s="300"/>
      <c r="H14" s="300"/>
      <c r="I14" s="303"/>
      <c r="J14" s="271" t="s">
        <v>1185</v>
      </c>
      <c r="K14" s="272"/>
      <c r="L14" s="793"/>
    </row>
    <row r="15" spans="1:12" ht="15" customHeight="1">
      <c r="A15" s="825" t="e">
        <f>'Instructions-DataEntry'!E10</f>
        <v>#N/A</v>
      </c>
      <c r="B15" s="832"/>
      <c r="C15" s="825" t="e">
        <f>'Instructions-DataEntry'!E8</f>
        <v>#N/A</v>
      </c>
      <c r="D15" s="832"/>
      <c r="E15" s="794">
        <f>XpndQtr3!F101</f>
        <v>44652</v>
      </c>
      <c r="F15" s="795"/>
      <c r="G15" s="795"/>
      <c r="H15" s="795"/>
      <c r="I15" s="796"/>
      <c r="J15" s="794">
        <f>XpndQtr3!H101</f>
        <v>44742</v>
      </c>
      <c r="K15" s="796"/>
    </row>
    <row r="16" spans="1:12" ht="9" customHeight="1">
      <c r="A16" s="295" t="s">
        <v>1186</v>
      </c>
      <c r="B16" s="296"/>
      <c r="C16" s="296"/>
      <c r="D16" s="270"/>
      <c r="E16" s="253" t="s">
        <v>1187</v>
      </c>
      <c r="F16" s="253"/>
      <c r="G16" s="253"/>
      <c r="H16" s="253"/>
      <c r="I16" s="253"/>
      <c r="J16" s="296"/>
      <c r="K16" s="270"/>
    </row>
    <row r="17" spans="1:12" ht="1.5" customHeight="1">
      <c r="A17" s="299"/>
      <c r="B17" s="271"/>
      <c r="C17" s="271"/>
      <c r="D17" s="272"/>
      <c r="E17" s="300"/>
      <c r="F17" s="300"/>
      <c r="G17" s="300"/>
      <c r="H17" s="300"/>
      <c r="I17" s="300"/>
      <c r="J17" s="271"/>
      <c r="K17" s="272"/>
    </row>
    <row r="18" spans="1:12">
      <c r="A18" s="299" t="s">
        <v>1188</v>
      </c>
      <c r="B18" s="835" t="e">
        <f>'Instructions-DataEntry'!E4</f>
        <v>#N/A</v>
      </c>
      <c r="C18" s="836"/>
      <c r="D18" s="837"/>
      <c r="E18" s="300" t="s">
        <v>1188</v>
      </c>
      <c r="F18" s="308"/>
      <c r="G18" s="300"/>
      <c r="H18" s="300"/>
      <c r="I18" s="300"/>
      <c r="J18" s="271"/>
      <c r="K18" s="272"/>
    </row>
    <row r="19" spans="1:12">
      <c r="A19" s="299"/>
      <c r="B19" s="836"/>
      <c r="C19" s="836"/>
      <c r="D19" s="837"/>
      <c r="E19" s="300"/>
      <c r="F19" s="308"/>
      <c r="G19" s="300"/>
      <c r="H19" s="300"/>
      <c r="I19" s="300"/>
      <c r="J19" s="271"/>
      <c r="K19" s="272"/>
    </row>
    <row r="20" spans="1:12">
      <c r="A20" s="299" t="s">
        <v>1189</v>
      </c>
      <c r="B20" s="835" t="e">
        <f>'Instructions-DataEntry'!E5</f>
        <v>#N/A</v>
      </c>
      <c r="C20" s="836"/>
      <c r="D20" s="837"/>
      <c r="E20" s="309" t="s">
        <v>1190</v>
      </c>
      <c r="F20" s="308"/>
      <c r="G20" s="308" t="s">
        <v>1244</v>
      </c>
      <c r="H20" s="300"/>
      <c r="I20" s="300"/>
      <c r="J20" s="271"/>
      <c r="K20" s="272"/>
    </row>
    <row r="21" spans="1:12">
      <c r="A21" s="310" t="s">
        <v>1191</v>
      </c>
      <c r="B21" s="836"/>
      <c r="C21" s="836"/>
      <c r="D21" s="837"/>
      <c r="E21" s="311" t="s">
        <v>1191</v>
      </c>
      <c r="F21" s="312"/>
      <c r="G21" s="253"/>
      <c r="H21" s="253"/>
      <c r="I21" s="253"/>
      <c r="J21" s="296"/>
      <c r="K21" s="270"/>
    </row>
    <row r="22" spans="1:12" ht="12.75" customHeight="1">
      <c r="A22" s="313" t="s">
        <v>1192</v>
      </c>
      <c r="B22" s="835" t="e">
        <f>'Instructions-DataEntry'!E6</f>
        <v>#N/A</v>
      </c>
      <c r="C22" s="836"/>
      <c r="D22" s="837"/>
      <c r="E22" s="309" t="s">
        <v>1192</v>
      </c>
      <c r="F22" s="308"/>
      <c r="G22" s="300"/>
      <c r="H22" s="300"/>
      <c r="I22" s="300"/>
      <c r="J22" s="271"/>
      <c r="K22" s="272"/>
    </row>
    <row r="23" spans="1:12" ht="9" customHeight="1">
      <c r="A23" s="310" t="s">
        <v>1193</v>
      </c>
      <c r="B23" s="836"/>
      <c r="C23" s="836"/>
      <c r="D23" s="837"/>
      <c r="E23" s="311" t="s">
        <v>1193</v>
      </c>
      <c r="F23" s="253"/>
      <c r="G23" s="253"/>
      <c r="H23" s="253"/>
      <c r="I23" s="253"/>
      <c r="J23" s="296"/>
      <c r="K23" s="270"/>
      <c r="L23" s="784" t="s">
        <v>1194</v>
      </c>
    </row>
    <row r="24" spans="1:12" ht="1.5" customHeight="1">
      <c r="A24" s="259"/>
      <c r="B24" s="314"/>
      <c r="C24" s="314"/>
      <c r="D24" s="315"/>
      <c r="E24" s="260"/>
      <c r="F24" s="260"/>
      <c r="G24" s="260"/>
      <c r="H24" s="260"/>
      <c r="I24" s="260"/>
      <c r="J24" s="260"/>
      <c r="K24" s="263"/>
      <c r="L24" s="797"/>
    </row>
    <row r="25" spans="1:12">
      <c r="A25" s="304" t="s">
        <v>1195</v>
      </c>
      <c r="B25" s="316"/>
      <c r="C25" s="305" t="s">
        <v>1196</v>
      </c>
      <c r="D25" s="305"/>
      <c r="E25" s="305"/>
      <c r="F25" s="305"/>
      <c r="G25" s="305"/>
      <c r="H25" s="305"/>
      <c r="I25" s="316"/>
      <c r="J25" s="316"/>
      <c r="K25" s="317"/>
      <c r="L25" s="797"/>
    </row>
    <row r="26" spans="1:12" ht="9.75" customHeight="1">
      <c r="A26" s="256"/>
      <c r="B26" s="257"/>
      <c r="C26" s="252"/>
      <c r="D26" s="318" t="s">
        <v>1197</v>
      </c>
      <c r="E26" s="319" t="s">
        <v>1198</v>
      </c>
      <c r="F26" s="303"/>
      <c r="G26" s="319" t="s">
        <v>1199</v>
      </c>
      <c r="H26" s="300"/>
      <c r="I26" s="303"/>
      <c r="J26" s="271"/>
      <c r="K26" s="272"/>
      <c r="L26" s="797"/>
    </row>
    <row r="27" spans="1:12" ht="15.75" customHeight="1">
      <c r="A27" s="299" t="s">
        <v>1200</v>
      </c>
      <c r="B27" s="271"/>
      <c r="C27" s="272"/>
      <c r="D27" s="320"/>
      <c r="E27" s="321"/>
      <c r="F27" s="320"/>
      <c r="G27" s="321"/>
      <c r="H27" s="321"/>
      <c r="I27" s="320"/>
      <c r="J27" s="322" t="s">
        <v>1201</v>
      </c>
      <c r="K27" s="320"/>
      <c r="L27" s="797"/>
    </row>
    <row r="28" spans="1:12" ht="1.5" customHeight="1">
      <c r="A28" s="299"/>
      <c r="B28" s="271"/>
      <c r="C28" s="272"/>
      <c r="D28" s="320"/>
      <c r="E28" s="321"/>
      <c r="F28" s="320"/>
      <c r="G28" s="321"/>
      <c r="H28" s="321"/>
      <c r="I28" s="320"/>
      <c r="J28" s="322"/>
      <c r="K28" s="320"/>
    </row>
    <row r="29" spans="1:12" ht="15" customHeight="1">
      <c r="A29" s="259"/>
      <c r="B29" s="260"/>
      <c r="C29" s="263"/>
      <c r="D29" s="263"/>
      <c r="E29" s="260"/>
      <c r="F29" s="263"/>
      <c r="G29" s="260"/>
      <c r="H29" s="260"/>
      <c r="I29" s="263"/>
      <c r="J29" s="260"/>
      <c r="K29" s="263"/>
    </row>
    <row r="30" spans="1:12" ht="9.75" customHeight="1">
      <c r="A30" s="323" t="s">
        <v>1202</v>
      </c>
      <c r="B30" s="324"/>
      <c r="C30" s="325" t="s">
        <v>1203</v>
      </c>
      <c r="D30" s="326"/>
      <c r="E30" s="327"/>
      <c r="F30" s="326"/>
      <c r="G30" s="327"/>
      <c r="H30" s="328"/>
      <c r="I30" s="326"/>
      <c r="J30" s="798">
        <f>ErrorChkQ3!J22</f>
        <v>0</v>
      </c>
      <c r="K30" s="799"/>
      <c r="L30" s="802"/>
    </row>
    <row r="31" spans="1:12" ht="9.75" customHeight="1">
      <c r="A31" s="329" t="s">
        <v>1204</v>
      </c>
      <c r="B31" s="833">
        <f>J15</f>
        <v>44742</v>
      </c>
      <c r="C31" s="834"/>
      <c r="D31" s="330"/>
      <c r="E31" s="331"/>
      <c r="F31" s="330"/>
      <c r="G31" s="331"/>
      <c r="H31" s="331"/>
      <c r="I31" s="330"/>
      <c r="J31" s="800"/>
      <c r="K31" s="801"/>
      <c r="L31" s="802"/>
    </row>
    <row r="32" spans="1:12" ht="19.5" customHeight="1">
      <c r="A32" s="332" t="s">
        <v>1205</v>
      </c>
      <c r="B32" s="333"/>
      <c r="C32" s="334"/>
      <c r="D32" s="307"/>
      <c r="E32" s="306"/>
      <c r="F32" s="307"/>
      <c r="G32" s="306"/>
      <c r="H32" s="306"/>
      <c r="I32" s="307"/>
      <c r="J32" s="804"/>
      <c r="K32" s="805"/>
      <c r="L32" s="802"/>
    </row>
    <row r="33" spans="1:12" ht="9.75" customHeight="1">
      <c r="A33" s="323" t="s">
        <v>1206</v>
      </c>
      <c r="B33" s="324"/>
      <c r="C33" s="335"/>
      <c r="D33" s="303"/>
      <c r="E33" s="336"/>
      <c r="F33" s="303"/>
      <c r="G33" s="336"/>
      <c r="H33" s="336"/>
      <c r="I33" s="303"/>
      <c r="J33" s="806">
        <f>J30-J32</f>
        <v>0</v>
      </c>
      <c r="K33" s="807"/>
      <c r="L33" s="802"/>
    </row>
    <row r="34" spans="1:12" ht="9" customHeight="1">
      <c r="A34" s="329" t="s">
        <v>1207</v>
      </c>
      <c r="B34" s="337"/>
      <c r="C34" s="338"/>
      <c r="D34" s="302"/>
      <c r="E34" s="301"/>
      <c r="F34" s="302"/>
      <c r="G34" s="301"/>
      <c r="H34" s="301"/>
      <c r="I34" s="302"/>
      <c r="J34" s="808"/>
      <c r="K34" s="809"/>
      <c r="L34" s="803"/>
    </row>
    <row r="35" spans="1:12" ht="9.75" customHeight="1">
      <c r="A35" s="323" t="s">
        <v>1208</v>
      </c>
      <c r="B35" s="324"/>
      <c r="C35" s="335"/>
      <c r="D35" s="303"/>
      <c r="E35" s="336"/>
      <c r="F35" s="303"/>
      <c r="G35" s="336"/>
      <c r="H35" s="336"/>
      <c r="I35" s="303"/>
      <c r="J35" s="806"/>
      <c r="K35" s="807"/>
    </row>
    <row r="36" spans="1:12" ht="9" customHeight="1">
      <c r="A36" s="329" t="s">
        <v>1209</v>
      </c>
      <c r="B36" s="337"/>
      <c r="C36" s="338"/>
      <c r="D36" s="302"/>
      <c r="E36" s="301"/>
      <c r="F36" s="302"/>
      <c r="G36" s="301"/>
      <c r="H36" s="301"/>
      <c r="I36" s="302"/>
      <c r="J36" s="808"/>
      <c r="K36" s="809"/>
      <c r="L36" s="810"/>
    </row>
    <row r="37" spans="1:12" ht="19.5" customHeight="1">
      <c r="A37" s="332" t="s">
        <v>1210</v>
      </c>
      <c r="B37" s="333"/>
      <c r="C37" s="334"/>
      <c r="D37" s="307"/>
      <c r="E37" s="306"/>
      <c r="F37" s="307"/>
      <c r="G37" s="306"/>
      <c r="H37" s="306"/>
      <c r="I37" s="307"/>
      <c r="J37" s="804">
        <f>J33+J35</f>
        <v>0</v>
      </c>
      <c r="K37" s="805"/>
      <c r="L37" s="810"/>
    </row>
    <row r="38" spans="1:12" ht="19.5" customHeight="1">
      <c r="A38" s="332" t="s">
        <v>1211</v>
      </c>
      <c r="B38" s="333"/>
      <c r="C38" s="334"/>
      <c r="D38" s="307"/>
      <c r="E38" s="306"/>
      <c r="F38" s="307"/>
      <c r="G38" s="306"/>
      <c r="H38" s="306"/>
      <c r="I38" s="307"/>
      <c r="J38" s="804" t="e">
        <f>ErrorChkQ3!J24</f>
        <v>#N/A</v>
      </c>
      <c r="K38" s="805"/>
      <c r="L38" s="810"/>
    </row>
    <row r="39" spans="1:12" ht="19.5" customHeight="1">
      <c r="A39" s="332" t="s">
        <v>1212</v>
      </c>
      <c r="B39" s="333"/>
      <c r="C39" s="334"/>
      <c r="D39" s="339"/>
      <c r="E39" s="340"/>
      <c r="F39" s="339"/>
      <c r="G39" s="340"/>
      <c r="H39" s="340"/>
      <c r="I39" s="339"/>
      <c r="J39" s="804" t="e">
        <f>J37-J38</f>
        <v>#N/A</v>
      </c>
      <c r="K39" s="805"/>
      <c r="L39" s="810"/>
    </row>
    <row r="40" spans="1:12" ht="19.5" customHeight="1">
      <c r="A40" s="332" t="s">
        <v>1213</v>
      </c>
      <c r="B40" s="333"/>
      <c r="C40" s="334"/>
      <c r="D40" s="339"/>
      <c r="E40" s="340"/>
      <c r="F40" s="339"/>
      <c r="G40" s="340"/>
      <c r="H40" s="340"/>
      <c r="I40" s="339"/>
      <c r="J40" s="811" t="e">
        <f>IF(XpndQtr3!H2="No",SF270Qtr2!J41+SF270Qtr2!J40,Payments!D10+Payments!D11+PaymentsD12)</f>
        <v>#N/A</v>
      </c>
      <c r="K40" s="812"/>
    </row>
    <row r="41" spans="1:12" ht="9.75" customHeight="1">
      <c r="A41" s="323" t="s">
        <v>1214</v>
      </c>
      <c r="B41" s="324"/>
      <c r="C41" s="335"/>
      <c r="D41" s="303"/>
      <c r="E41" s="336"/>
      <c r="F41" s="303"/>
      <c r="G41" s="336"/>
      <c r="H41" s="336"/>
      <c r="I41" s="303"/>
      <c r="J41" s="806" t="e">
        <f>J39-J40</f>
        <v>#N/A</v>
      </c>
      <c r="K41" s="807"/>
      <c r="L41" s="841"/>
    </row>
    <row r="42" spans="1:12" ht="9.75" customHeight="1">
      <c r="A42" s="329" t="s">
        <v>1215</v>
      </c>
      <c r="B42" s="337"/>
      <c r="C42" s="338"/>
      <c r="D42" s="302"/>
      <c r="E42" s="301"/>
      <c r="F42" s="302"/>
      <c r="G42" s="301"/>
      <c r="H42" s="301"/>
      <c r="I42" s="302"/>
      <c r="J42" s="808"/>
      <c r="K42" s="809"/>
      <c r="L42" s="841"/>
    </row>
    <row r="43" spans="1:12" ht="9.9499999999999993" customHeight="1">
      <c r="A43" s="256"/>
      <c r="B43" s="252"/>
      <c r="C43" s="341"/>
      <c r="D43" s="341"/>
      <c r="F43" s="252"/>
      <c r="I43" s="252"/>
      <c r="J43" s="257"/>
      <c r="K43" s="258"/>
      <c r="L43" s="841"/>
    </row>
    <row r="44" spans="1:12" ht="9" customHeight="1">
      <c r="A44" s="295" t="s">
        <v>1216</v>
      </c>
      <c r="B44" s="270"/>
      <c r="C44" s="342" t="s">
        <v>1217</v>
      </c>
      <c r="D44" s="343"/>
      <c r="E44" s="260"/>
      <c r="F44" s="263"/>
      <c r="G44" s="260"/>
      <c r="H44" s="260"/>
      <c r="I44" s="263"/>
      <c r="J44" s="260"/>
      <c r="K44" s="263"/>
      <c r="L44" s="841"/>
    </row>
    <row r="45" spans="1:12" ht="9.9499999999999993" customHeight="1">
      <c r="A45" s="295" t="s">
        <v>1218</v>
      </c>
      <c r="B45" s="270"/>
      <c r="C45" s="344"/>
      <c r="D45" s="345"/>
      <c r="F45" s="258"/>
      <c r="I45" s="258"/>
      <c r="J45" s="257"/>
      <c r="K45" s="258"/>
      <c r="L45" s="842"/>
    </row>
    <row r="46" spans="1:12" ht="9.9499999999999993" customHeight="1">
      <c r="A46" s="295" t="s">
        <v>1219</v>
      </c>
      <c r="B46" s="270"/>
      <c r="C46" s="342" t="s">
        <v>1220</v>
      </c>
      <c r="D46" s="343"/>
      <c r="E46" s="260"/>
      <c r="F46" s="263"/>
      <c r="G46" s="260"/>
      <c r="H46" s="260"/>
      <c r="I46" s="263"/>
      <c r="J46" s="260"/>
      <c r="K46" s="263"/>
      <c r="L46" s="842"/>
    </row>
    <row r="47" spans="1:12" ht="9.9499999999999993" customHeight="1">
      <c r="A47" s="295" t="s">
        <v>1221</v>
      </c>
      <c r="B47" s="270"/>
      <c r="C47" s="344"/>
      <c r="D47" s="345"/>
      <c r="E47" s="257"/>
      <c r="F47" s="258"/>
      <c r="G47" s="257"/>
      <c r="H47" s="257"/>
      <c r="I47" s="258"/>
      <c r="J47" s="257"/>
      <c r="K47" s="258"/>
      <c r="L47" s="842"/>
    </row>
    <row r="48" spans="1:12" ht="9.9499999999999993" customHeight="1">
      <c r="A48" s="329" t="s">
        <v>1222</v>
      </c>
      <c r="B48" s="346"/>
      <c r="C48" s="290" t="s">
        <v>1223</v>
      </c>
      <c r="D48" s="343"/>
      <c r="E48" s="260"/>
      <c r="F48" s="263"/>
      <c r="G48" s="260"/>
      <c r="H48" s="260"/>
      <c r="I48" s="263"/>
      <c r="J48" s="260"/>
      <c r="K48" s="263"/>
      <c r="L48" s="842"/>
    </row>
    <row r="49" spans="1:18">
      <c r="A49" s="304" t="s">
        <v>1224</v>
      </c>
      <c r="B49" s="316"/>
      <c r="C49" s="316"/>
      <c r="D49" s="305" t="s">
        <v>1225</v>
      </c>
      <c r="E49" s="305"/>
      <c r="F49" s="305"/>
      <c r="G49" s="305"/>
      <c r="H49" s="316"/>
      <c r="I49" s="316"/>
      <c r="J49" s="316"/>
      <c r="K49" s="317"/>
      <c r="L49" s="843"/>
    </row>
    <row r="50" spans="1:18" ht="15.95" customHeight="1">
      <c r="A50" s="347" t="s">
        <v>1226</v>
      </c>
      <c r="B50" s="306"/>
      <c r="C50" s="306"/>
      <c r="D50" s="306"/>
      <c r="E50" s="306"/>
      <c r="F50" s="306"/>
      <c r="G50" s="306"/>
      <c r="H50" s="306"/>
      <c r="I50" s="307"/>
      <c r="J50" s="348" t="s">
        <v>1227</v>
      </c>
      <c r="K50" s="307"/>
      <c r="L50" s="844"/>
    </row>
    <row r="51" spans="1:18" ht="15" customHeight="1">
      <c r="A51" s="347" t="s">
        <v>1228</v>
      </c>
      <c r="B51" s="306"/>
      <c r="C51" s="306"/>
      <c r="D51" s="306"/>
      <c r="E51" s="306"/>
      <c r="F51" s="306"/>
      <c r="G51" s="306"/>
      <c r="H51" s="306"/>
      <c r="I51" s="307"/>
      <c r="J51" s="349"/>
      <c r="K51" s="307"/>
      <c r="L51" s="844"/>
      <c r="M51" s="350"/>
      <c r="N51" s="350"/>
      <c r="O51" s="350"/>
      <c r="P51" s="350"/>
      <c r="Q51" s="350"/>
      <c r="R51" s="350"/>
    </row>
    <row r="52" spans="1:18" ht="15.95" customHeight="1">
      <c r="A52" s="347" t="s">
        <v>1229</v>
      </c>
      <c r="B52" s="306"/>
      <c r="C52" s="306"/>
      <c r="D52" s="306"/>
      <c r="E52" s="306"/>
      <c r="F52" s="306"/>
      <c r="G52" s="306"/>
      <c r="H52" s="306"/>
      <c r="I52" s="307"/>
      <c r="J52" s="348" t="s">
        <v>1227</v>
      </c>
      <c r="K52" s="307"/>
      <c r="L52" s="844"/>
    </row>
    <row r="53" spans="1:18" ht="13.5" customHeight="1">
      <c r="A53" s="845" t="s">
        <v>1230</v>
      </c>
      <c r="B53" s="846"/>
      <c r="C53" s="813" t="s">
        <v>1231</v>
      </c>
      <c r="D53" s="814"/>
      <c r="E53" s="814"/>
      <c r="F53" s="814"/>
      <c r="G53" s="814"/>
      <c r="H53" s="815"/>
      <c r="I53" s="813" t="s">
        <v>1232</v>
      </c>
      <c r="J53" s="814"/>
      <c r="K53" s="815"/>
    </row>
    <row r="54" spans="1:18" ht="13.5" customHeight="1">
      <c r="A54" s="847"/>
      <c r="B54" s="848"/>
      <c r="C54" s="851"/>
      <c r="D54" s="852"/>
      <c r="E54" s="852"/>
      <c r="F54" s="852"/>
      <c r="G54" s="852"/>
      <c r="H54" s="853"/>
      <c r="I54" s="816">
        <f>ErrorChkQ3!I6</f>
        <v>0</v>
      </c>
      <c r="J54" s="817"/>
      <c r="K54" s="818"/>
    </row>
    <row r="55" spans="1:18" ht="13.5" customHeight="1">
      <c r="A55" s="847"/>
      <c r="B55" s="848"/>
      <c r="C55" s="854"/>
      <c r="D55" s="855"/>
      <c r="E55" s="855"/>
      <c r="F55" s="855"/>
      <c r="G55" s="855"/>
      <c r="H55" s="856"/>
      <c r="I55" s="794"/>
      <c r="J55" s="795"/>
      <c r="K55" s="796"/>
    </row>
    <row r="56" spans="1:18" ht="13.5" customHeight="1">
      <c r="A56" s="847"/>
      <c r="B56" s="848"/>
      <c r="C56" s="819" t="s">
        <v>1233</v>
      </c>
      <c r="D56" s="820"/>
      <c r="E56" s="820"/>
      <c r="F56" s="820"/>
      <c r="G56" s="820"/>
      <c r="H56" s="821"/>
      <c r="I56" s="813" t="s">
        <v>1234</v>
      </c>
      <c r="J56" s="814"/>
      <c r="K56" s="815"/>
    </row>
    <row r="57" spans="1:18" ht="13.5" customHeight="1">
      <c r="A57" s="847"/>
      <c r="B57" s="848"/>
      <c r="C57" s="838" t="e">
        <f>'Instructions-DataEntry'!E14</f>
        <v>#N/A</v>
      </c>
      <c r="D57" s="839"/>
      <c r="E57" s="839"/>
      <c r="F57" s="839"/>
      <c r="G57" s="839"/>
      <c r="H57" s="840"/>
      <c r="I57" s="822" t="e">
        <f>'Instructions-DataEntry'!E16</f>
        <v>#N/A</v>
      </c>
      <c r="J57" s="823"/>
      <c r="K57" s="824"/>
    </row>
    <row r="58" spans="1:18" ht="13.5" customHeight="1">
      <c r="A58" s="849"/>
      <c r="B58" s="850"/>
      <c r="C58" s="828" t="e">
        <f>'Instructions-DataEntry'!E15</f>
        <v>#N/A</v>
      </c>
      <c r="D58" s="826"/>
      <c r="E58" s="826"/>
      <c r="F58" s="826"/>
      <c r="G58" s="826"/>
      <c r="H58" s="827"/>
      <c r="I58" s="825"/>
      <c r="J58" s="826"/>
      <c r="K58" s="827"/>
    </row>
    <row r="59" spans="1:18" ht="9" customHeight="1">
      <c r="A59" s="253" t="s">
        <v>1235</v>
      </c>
      <c r="B59" s="253"/>
      <c r="C59" s="253"/>
      <c r="D59" s="253"/>
      <c r="E59" s="311"/>
      <c r="F59" s="253"/>
      <c r="G59" s="253"/>
      <c r="H59" s="253"/>
      <c r="I59" s="253" t="s">
        <v>1236</v>
      </c>
      <c r="J59" s="253"/>
      <c r="K59" s="253"/>
    </row>
    <row r="60" spans="1:18" ht="9" customHeight="1">
      <c r="A60" s="300"/>
      <c r="B60" s="300"/>
      <c r="C60" s="300"/>
      <c r="D60" s="300"/>
      <c r="E60" s="300"/>
      <c r="F60" s="300"/>
      <c r="G60" s="300"/>
      <c r="H60" s="300"/>
      <c r="I60" s="253" t="s">
        <v>1237</v>
      </c>
      <c r="J60" s="253"/>
      <c r="K60" s="253"/>
    </row>
    <row r="115" spans="1:14" ht="12.75" customHeight="1">
      <c r="A115" s="391"/>
      <c r="B115" s="829" t="s">
        <v>1250</v>
      </c>
      <c r="C115" s="829"/>
      <c r="D115" s="829"/>
      <c r="E115" s="829"/>
      <c r="F115" s="829"/>
      <c r="G115" s="829"/>
      <c r="H115" s="829"/>
      <c r="I115" s="829"/>
      <c r="J115" s="829"/>
      <c r="K115" s="829"/>
      <c r="L115" s="829"/>
      <c r="M115" s="829"/>
      <c r="N115" s="392"/>
    </row>
    <row r="116" spans="1:14" ht="12.75" customHeight="1">
      <c r="A116" s="391"/>
      <c r="B116" s="829"/>
      <c r="C116" s="829"/>
      <c r="D116" s="829"/>
      <c r="E116" s="829"/>
      <c r="F116" s="829"/>
      <c r="G116" s="829"/>
      <c r="H116" s="829"/>
      <c r="I116" s="829"/>
      <c r="J116" s="829"/>
      <c r="K116" s="829"/>
      <c r="L116" s="829"/>
      <c r="M116" s="829"/>
      <c r="N116" s="392"/>
    </row>
    <row r="117" spans="1:14" ht="12.75" customHeight="1">
      <c r="A117" s="391"/>
      <c r="B117" s="829"/>
      <c r="C117" s="829"/>
      <c r="D117" s="829"/>
      <c r="E117" s="829"/>
      <c r="F117" s="829"/>
      <c r="G117" s="829"/>
      <c r="H117" s="829"/>
      <c r="I117" s="829"/>
      <c r="J117" s="829"/>
      <c r="K117" s="829"/>
      <c r="L117" s="829"/>
      <c r="M117" s="829"/>
      <c r="N117" s="392"/>
    </row>
    <row r="118" spans="1:14" ht="12.75" customHeight="1">
      <c r="A118" s="391"/>
      <c r="B118" s="829"/>
      <c r="C118" s="829"/>
      <c r="D118" s="829"/>
      <c r="E118" s="829"/>
      <c r="F118" s="829"/>
      <c r="G118" s="829"/>
      <c r="H118" s="829"/>
      <c r="I118" s="829"/>
      <c r="J118" s="829"/>
      <c r="K118" s="829"/>
      <c r="L118" s="829"/>
      <c r="M118" s="829"/>
      <c r="N118" s="392"/>
    </row>
    <row r="119" spans="1:14" ht="12.75" customHeight="1">
      <c r="A119" s="391"/>
      <c r="B119" s="829"/>
      <c r="C119" s="829"/>
      <c r="D119" s="829"/>
      <c r="E119" s="829"/>
      <c r="F119" s="829"/>
      <c r="G119" s="829"/>
      <c r="H119" s="829"/>
      <c r="I119" s="829"/>
      <c r="J119" s="829"/>
      <c r="K119" s="829"/>
      <c r="L119" s="829"/>
      <c r="M119" s="829"/>
      <c r="N119" s="392"/>
    </row>
    <row r="120" spans="1:14" ht="12.75" customHeight="1">
      <c r="A120" s="391"/>
      <c r="B120" s="829"/>
      <c r="C120" s="829"/>
      <c r="D120" s="829"/>
      <c r="E120" s="829"/>
      <c r="F120" s="829"/>
      <c r="G120" s="829"/>
      <c r="H120" s="829"/>
      <c r="I120" s="829"/>
      <c r="J120" s="829"/>
      <c r="K120" s="829"/>
      <c r="L120" s="829"/>
      <c r="M120" s="829"/>
      <c r="N120" s="392"/>
    </row>
    <row r="121" spans="1:14" ht="12.75" customHeight="1">
      <c r="A121" s="391"/>
      <c r="B121" s="829"/>
      <c r="C121" s="829"/>
      <c r="D121" s="829"/>
      <c r="E121" s="829"/>
      <c r="F121" s="829"/>
      <c r="G121" s="829"/>
      <c r="H121" s="829"/>
      <c r="I121" s="829"/>
      <c r="J121" s="829"/>
      <c r="K121" s="829"/>
      <c r="L121" s="829"/>
      <c r="M121" s="829"/>
      <c r="N121" s="392"/>
    </row>
    <row r="122" spans="1:14" ht="12.75" customHeight="1">
      <c r="A122" s="391"/>
      <c r="B122" s="829"/>
      <c r="C122" s="829"/>
      <c r="D122" s="829"/>
      <c r="E122" s="829"/>
      <c r="F122" s="829"/>
      <c r="G122" s="829"/>
      <c r="H122" s="829"/>
      <c r="I122" s="829"/>
      <c r="J122" s="829"/>
      <c r="K122" s="829"/>
      <c r="L122" s="829"/>
      <c r="M122" s="829"/>
      <c r="N122" s="392"/>
    </row>
    <row r="123" spans="1:14" ht="12.75" customHeight="1">
      <c r="A123" s="391"/>
      <c r="B123" s="829"/>
      <c r="C123" s="829"/>
      <c r="D123" s="829"/>
      <c r="E123" s="829"/>
      <c r="F123" s="829"/>
      <c r="G123" s="829"/>
      <c r="H123" s="829"/>
      <c r="I123" s="829"/>
      <c r="J123" s="829"/>
      <c r="K123" s="829"/>
      <c r="L123" s="829"/>
      <c r="M123" s="829"/>
      <c r="N123" s="392"/>
    </row>
    <row r="124" spans="1:14" ht="12.75" customHeight="1">
      <c r="A124" s="391"/>
      <c r="B124" s="829"/>
      <c r="C124" s="829"/>
      <c r="D124" s="829"/>
      <c r="E124" s="829"/>
      <c r="F124" s="829"/>
      <c r="G124" s="829"/>
      <c r="H124" s="829"/>
      <c r="I124" s="829"/>
      <c r="J124" s="829"/>
      <c r="K124" s="829"/>
      <c r="L124" s="829"/>
      <c r="M124" s="829"/>
      <c r="N124" s="392"/>
    </row>
    <row r="125" spans="1:14" ht="12.75" customHeight="1">
      <c r="A125" s="391"/>
      <c r="B125" s="829"/>
      <c r="C125" s="829"/>
      <c r="D125" s="829"/>
      <c r="E125" s="829"/>
      <c r="F125" s="829"/>
      <c r="G125" s="829"/>
      <c r="H125" s="829"/>
      <c r="I125" s="829"/>
      <c r="J125" s="829"/>
      <c r="K125" s="829"/>
      <c r="L125" s="829"/>
      <c r="M125" s="829"/>
      <c r="N125" s="392"/>
    </row>
    <row r="126" spans="1:14" ht="12.75" customHeight="1">
      <c r="A126" s="391"/>
      <c r="B126" s="829"/>
      <c r="C126" s="829"/>
      <c r="D126" s="829"/>
      <c r="E126" s="829"/>
      <c r="F126" s="829"/>
      <c r="G126" s="829"/>
      <c r="H126" s="829"/>
      <c r="I126" s="829"/>
      <c r="J126" s="829"/>
      <c r="K126" s="829"/>
      <c r="L126" s="829"/>
      <c r="M126" s="829"/>
      <c r="N126" s="392"/>
    </row>
    <row r="127" spans="1:14" ht="12.75" customHeight="1">
      <c r="A127" s="391"/>
      <c r="B127" s="829"/>
      <c r="C127" s="829"/>
      <c r="D127" s="829"/>
      <c r="E127" s="829"/>
      <c r="F127" s="829"/>
      <c r="G127" s="829"/>
      <c r="H127" s="829"/>
      <c r="I127" s="829"/>
      <c r="J127" s="829"/>
      <c r="K127" s="829"/>
      <c r="L127" s="829"/>
      <c r="M127" s="829"/>
      <c r="N127" s="392"/>
    </row>
    <row r="128" spans="1:14" ht="12.75" customHeight="1">
      <c r="A128" s="391"/>
      <c r="B128" s="829"/>
      <c r="C128" s="829"/>
      <c r="D128" s="829"/>
      <c r="E128" s="829"/>
      <c r="F128" s="829"/>
      <c r="G128" s="829"/>
      <c r="H128" s="829"/>
      <c r="I128" s="829"/>
      <c r="J128" s="829"/>
      <c r="K128" s="829"/>
      <c r="L128" s="829"/>
      <c r="M128" s="829"/>
      <c r="N128" s="392"/>
    </row>
    <row r="129" spans="1:14" ht="12.75" customHeight="1">
      <c r="A129" s="391"/>
      <c r="B129" s="829"/>
      <c r="C129" s="829"/>
      <c r="D129" s="829"/>
      <c r="E129" s="829"/>
      <c r="F129" s="829"/>
      <c r="G129" s="829"/>
      <c r="H129" s="829"/>
      <c r="I129" s="829"/>
      <c r="J129" s="829"/>
      <c r="K129" s="829"/>
      <c r="L129" s="829"/>
      <c r="M129" s="829"/>
      <c r="N129" s="392"/>
    </row>
    <row r="130" spans="1:14" ht="12.75" customHeight="1">
      <c r="A130" s="391"/>
      <c r="B130" s="829"/>
      <c r="C130" s="829"/>
      <c r="D130" s="829"/>
      <c r="E130" s="829"/>
      <c r="F130" s="829"/>
      <c r="G130" s="829"/>
      <c r="H130" s="829"/>
      <c r="I130" s="829"/>
      <c r="J130" s="829"/>
      <c r="K130" s="829"/>
      <c r="L130" s="829"/>
      <c r="M130" s="829"/>
      <c r="N130" s="392"/>
    </row>
    <row r="131" spans="1:14" ht="12.75" customHeight="1">
      <c r="A131" s="391"/>
      <c r="B131" s="829"/>
      <c r="C131" s="829"/>
      <c r="D131" s="829"/>
      <c r="E131" s="829"/>
      <c r="F131" s="829"/>
      <c r="G131" s="829"/>
      <c r="H131" s="829"/>
      <c r="I131" s="829"/>
      <c r="J131" s="829"/>
      <c r="K131" s="829"/>
      <c r="L131" s="829"/>
      <c r="M131" s="829"/>
      <c r="N131" s="392"/>
    </row>
    <row r="132" spans="1:14" ht="12.75" customHeight="1">
      <c r="A132" s="391"/>
      <c r="B132" s="829"/>
      <c r="C132" s="829"/>
      <c r="D132" s="829"/>
      <c r="E132" s="829"/>
      <c r="F132" s="829"/>
      <c r="G132" s="829"/>
      <c r="H132" s="829"/>
      <c r="I132" s="829"/>
      <c r="J132" s="829"/>
      <c r="K132" s="829"/>
      <c r="L132" s="829"/>
      <c r="M132" s="829"/>
      <c r="N132" s="392"/>
    </row>
    <row r="133" spans="1:14" ht="12.75" customHeight="1">
      <c r="A133" s="391"/>
      <c r="B133" s="829"/>
      <c r="C133" s="829"/>
      <c r="D133" s="829"/>
      <c r="E133" s="829"/>
      <c r="F133" s="829"/>
      <c r="G133" s="829"/>
      <c r="H133" s="829"/>
      <c r="I133" s="829"/>
      <c r="J133" s="829"/>
      <c r="K133" s="829"/>
      <c r="L133" s="829"/>
      <c r="M133" s="829"/>
      <c r="N133" s="392"/>
    </row>
    <row r="134" spans="1:14" ht="12.75" customHeight="1">
      <c r="A134" s="391"/>
      <c r="B134" s="829"/>
      <c r="C134" s="829"/>
      <c r="D134" s="829"/>
      <c r="E134" s="829"/>
      <c r="F134" s="829"/>
      <c r="G134" s="829"/>
      <c r="H134" s="829"/>
      <c r="I134" s="829"/>
      <c r="J134" s="829"/>
      <c r="K134" s="829"/>
      <c r="L134" s="829"/>
      <c r="M134" s="829"/>
      <c r="N134" s="392"/>
    </row>
    <row r="135" spans="1:14" ht="12.75" customHeight="1">
      <c r="A135" s="391"/>
      <c r="B135" s="829"/>
      <c r="C135" s="829"/>
      <c r="D135" s="829"/>
      <c r="E135" s="829"/>
      <c r="F135" s="829"/>
      <c r="G135" s="829"/>
      <c r="H135" s="829"/>
      <c r="I135" s="829"/>
      <c r="J135" s="829"/>
      <c r="K135" s="829"/>
      <c r="L135" s="829"/>
      <c r="M135" s="829"/>
      <c r="N135" s="392"/>
    </row>
    <row r="136" spans="1:14" ht="12.75" customHeight="1">
      <c r="A136" s="391"/>
      <c r="B136" s="829"/>
      <c r="C136" s="829"/>
      <c r="D136" s="829"/>
      <c r="E136" s="829"/>
      <c r="F136" s="829"/>
      <c r="G136" s="829"/>
      <c r="H136" s="829"/>
      <c r="I136" s="829"/>
      <c r="J136" s="829"/>
      <c r="K136" s="829"/>
      <c r="L136" s="829"/>
      <c r="M136" s="829"/>
      <c r="N136" s="392"/>
    </row>
    <row r="138" spans="1:14">
      <c r="J138" s="779" t="s">
        <v>1152</v>
      </c>
      <c r="K138" s="779"/>
      <c r="L138" s="779"/>
    </row>
    <row r="139" spans="1:14">
      <c r="J139" s="779"/>
      <c r="K139" s="779"/>
      <c r="L139" s="779"/>
    </row>
    <row r="140" spans="1:14">
      <c r="J140" s="779"/>
      <c r="K140" s="779"/>
      <c r="L140" s="779"/>
    </row>
    <row r="141" spans="1:14">
      <c r="J141" s="779"/>
      <c r="K141" s="779"/>
      <c r="L141" s="779"/>
    </row>
    <row r="142" spans="1:14">
      <c r="J142" s="779"/>
      <c r="K142" s="779"/>
      <c r="L142" s="779"/>
    </row>
    <row r="143" spans="1:14">
      <c r="J143" s="779"/>
      <c r="K143" s="779"/>
      <c r="L143" s="779"/>
    </row>
  </sheetData>
  <sheetProtection sheet="1" objects="1" scenarios="1"/>
  <mergeCells count="42">
    <mergeCell ref="B22:D23"/>
    <mergeCell ref="B115:M136"/>
    <mergeCell ref="J138:L143"/>
    <mergeCell ref="A14:B14"/>
    <mergeCell ref="A15:B15"/>
    <mergeCell ref="C15:D15"/>
    <mergeCell ref="B18:D19"/>
    <mergeCell ref="B20:D21"/>
    <mergeCell ref="J41:K42"/>
    <mergeCell ref="L41:L44"/>
    <mergeCell ref="L45:L48"/>
    <mergeCell ref="L49:L52"/>
    <mergeCell ref="A53:B58"/>
    <mergeCell ref="C53:H55"/>
    <mergeCell ref="I53:K53"/>
    <mergeCell ref="I54:K55"/>
    <mergeCell ref="C56:H56"/>
    <mergeCell ref="I56:K56"/>
    <mergeCell ref="C57:H57"/>
    <mergeCell ref="I57:K58"/>
    <mergeCell ref="C58:H58"/>
    <mergeCell ref="J40:K40"/>
    <mergeCell ref="L13:L14"/>
    <mergeCell ref="E15:I15"/>
    <mergeCell ref="J15:K15"/>
    <mergeCell ref="L23:L27"/>
    <mergeCell ref="J30:K31"/>
    <mergeCell ref="L30:L34"/>
    <mergeCell ref="B31:C31"/>
    <mergeCell ref="J32:K32"/>
    <mergeCell ref="J33:K34"/>
    <mergeCell ref="J35:K36"/>
    <mergeCell ref="L36:L39"/>
    <mergeCell ref="J37:K37"/>
    <mergeCell ref="J38:K38"/>
    <mergeCell ref="J39:K39"/>
    <mergeCell ref="A1:I1"/>
    <mergeCell ref="J1:K1"/>
    <mergeCell ref="L1:L4"/>
    <mergeCell ref="L9:L12"/>
    <mergeCell ref="B11:D12"/>
    <mergeCell ref="F12:I12"/>
  </mergeCells>
  <hyperlinks>
    <hyperlink ref="J1:K1" location="Payments!A1" display="CONTINUE" xr:uid="{00000000-0004-0000-1500-000000000000}"/>
    <hyperlink ref="L23:L27" location="'Instructions-DataEntry'!A1" display="Click here to return to data entry &amp; instruction page." xr:uid="{00000000-0004-0000-1500-000001000000}"/>
    <hyperlink ref="J138:L143" location="SF270Qtr3!A1" display="CONTINUE" xr:uid="{00000000-0004-0000-1500-000002000000}"/>
  </hyperlinks>
  <pageMargins left="0.5" right="0" top="0.25" bottom="0.5" header="0.5" footer="0.5"/>
  <pageSetup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AB67AFD9-5695-4925-9CB3-D5ED2509452B}">
            <xm:f>Introduction!$J$20="ON"</xm:f>
            <x14:dxf>
              <numFmt numFmtId="10" formatCode="&quot;$&quot;#,##0_);[Red]\(&quot;$&quot;#,##0\)"/>
            </x14:dxf>
          </x14:cfRule>
          <xm:sqref>J30:K42</xm:sqref>
        </x14:conditionalFormatting>
      </x14:conditionalFormatting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6"/>
  <dimension ref="A1:R143"/>
  <sheetViews>
    <sheetView showGridLines="0" showRowColHeaders="0" showZeros="0" showOutlineSymbols="0" topLeftCell="A19" zoomScale="120" zoomScaleNormal="120" workbookViewId="0">
      <selection activeCell="J41" sqref="J41:K42"/>
    </sheetView>
  </sheetViews>
  <sheetFormatPr defaultRowHeight="12.75"/>
  <cols>
    <col min="1" max="3" width="9.140625" style="249"/>
    <col min="4" max="4" width="15.85546875" style="249" customWidth="1"/>
    <col min="5" max="5" width="9.85546875" style="249" customWidth="1"/>
    <col min="6" max="6" width="7.28515625" style="249" customWidth="1"/>
    <col min="7" max="7" width="5.85546875" style="249" customWidth="1"/>
    <col min="8" max="8" width="6.42578125" style="249" customWidth="1"/>
    <col min="9" max="9" width="7.5703125" style="249" customWidth="1"/>
    <col min="10" max="10" width="9.140625" style="249"/>
    <col min="11" max="11" width="11.140625" style="249" customWidth="1"/>
    <col min="12" max="12" width="14.85546875" style="249" customWidth="1"/>
    <col min="13" max="259" width="9.140625" style="249"/>
    <col min="260" max="260" width="15.85546875" style="249" customWidth="1"/>
    <col min="261" max="261" width="9.85546875" style="249" customWidth="1"/>
    <col min="262" max="262" width="7.28515625" style="249" customWidth="1"/>
    <col min="263" max="263" width="5.85546875" style="249" customWidth="1"/>
    <col min="264" max="264" width="6.42578125" style="249" customWidth="1"/>
    <col min="265" max="265" width="7.5703125" style="249" customWidth="1"/>
    <col min="266" max="266" width="9.140625" style="249"/>
    <col min="267" max="267" width="11.140625" style="249" customWidth="1"/>
    <col min="268" max="268" width="14.85546875" style="249" customWidth="1"/>
    <col min="269" max="515" width="9.140625" style="249"/>
    <col min="516" max="516" width="15.85546875" style="249" customWidth="1"/>
    <col min="517" max="517" width="9.85546875" style="249" customWidth="1"/>
    <col min="518" max="518" width="7.28515625" style="249" customWidth="1"/>
    <col min="519" max="519" width="5.85546875" style="249" customWidth="1"/>
    <col min="520" max="520" width="6.42578125" style="249" customWidth="1"/>
    <col min="521" max="521" width="7.5703125" style="249" customWidth="1"/>
    <col min="522" max="522" width="9.140625" style="249"/>
    <col min="523" max="523" width="11.140625" style="249" customWidth="1"/>
    <col min="524" max="524" width="14.85546875" style="249" customWidth="1"/>
    <col min="525" max="771" width="9.140625" style="249"/>
    <col min="772" max="772" width="15.85546875" style="249" customWidth="1"/>
    <col min="773" max="773" width="9.85546875" style="249" customWidth="1"/>
    <col min="774" max="774" width="7.28515625" style="249" customWidth="1"/>
    <col min="775" max="775" width="5.85546875" style="249" customWidth="1"/>
    <col min="776" max="776" width="6.42578125" style="249" customWidth="1"/>
    <col min="777" max="777" width="7.5703125" style="249" customWidth="1"/>
    <col min="778" max="778" width="9.140625" style="249"/>
    <col min="779" max="779" width="11.140625" style="249" customWidth="1"/>
    <col min="780" max="780" width="14.85546875" style="249" customWidth="1"/>
    <col min="781" max="1027" width="9.140625" style="249"/>
    <col min="1028" max="1028" width="15.85546875" style="249" customWidth="1"/>
    <col min="1029" max="1029" width="9.85546875" style="249" customWidth="1"/>
    <col min="1030" max="1030" width="7.28515625" style="249" customWidth="1"/>
    <col min="1031" max="1031" width="5.85546875" style="249" customWidth="1"/>
    <col min="1032" max="1032" width="6.42578125" style="249" customWidth="1"/>
    <col min="1033" max="1033" width="7.5703125" style="249" customWidth="1"/>
    <col min="1034" max="1034" width="9.140625" style="249"/>
    <col min="1035" max="1035" width="11.140625" style="249" customWidth="1"/>
    <col min="1036" max="1036" width="14.85546875" style="249" customWidth="1"/>
    <col min="1037" max="1283" width="9.140625" style="249"/>
    <col min="1284" max="1284" width="15.85546875" style="249" customWidth="1"/>
    <col min="1285" max="1285" width="9.85546875" style="249" customWidth="1"/>
    <col min="1286" max="1286" width="7.28515625" style="249" customWidth="1"/>
    <col min="1287" max="1287" width="5.85546875" style="249" customWidth="1"/>
    <col min="1288" max="1288" width="6.42578125" style="249" customWidth="1"/>
    <col min="1289" max="1289" width="7.5703125" style="249" customWidth="1"/>
    <col min="1290" max="1290" width="9.140625" style="249"/>
    <col min="1291" max="1291" width="11.140625" style="249" customWidth="1"/>
    <col min="1292" max="1292" width="14.85546875" style="249" customWidth="1"/>
    <col min="1293" max="1539" width="9.140625" style="249"/>
    <col min="1540" max="1540" width="15.85546875" style="249" customWidth="1"/>
    <col min="1541" max="1541" width="9.85546875" style="249" customWidth="1"/>
    <col min="1542" max="1542" width="7.28515625" style="249" customWidth="1"/>
    <col min="1543" max="1543" width="5.85546875" style="249" customWidth="1"/>
    <col min="1544" max="1544" width="6.42578125" style="249" customWidth="1"/>
    <col min="1545" max="1545" width="7.5703125" style="249" customWidth="1"/>
    <col min="1546" max="1546" width="9.140625" style="249"/>
    <col min="1547" max="1547" width="11.140625" style="249" customWidth="1"/>
    <col min="1548" max="1548" width="14.85546875" style="249" customWidth="1"/>
    <col min="1549" max="1795" width="9.140625" style="249"/>
    <col min="1796" max="1796" width="15.85546875" style="249" customWidth="1"/>
    <col min="1797" max="1797" width="9.85546875" style="249" customWidth="1"/>
    <col min="1798" max="1798" width="7.28515625" style="249" customWidth="1"/>
    <col min="1799" max="1799" width="5.85546875" style="249" customWidth="1"/>
    <col min="1800" max="1800" width="6.42578125" style="249" customWidth="1"/>
    <col min="1801" max="1801" width="7.5703125" style="249" customWidth="1"/>
    <col min="1802" max="1802" width="9.140625" style="249"/>
    <col min="1803" max="1803" width="11.140625" style="249" customWidth="1"/>
    <col min="1804" max="1804" width="14.85546875" style="249" customWidth="1"/>
    <col min="1805" max="2051" width="9.140625" style="249"/>
    <col min="2052" max="2052" width="15.85546875" style="249" customWidth="1"/>
    <col min="2053" max="2053" width="9.85546875" style="249" customWidth="1"/>
    <col min="2054" max="2054" width="7.28515625" style="249" customWidth="1"/>
    <col min="2055" max="2055" width="5.85546875" style="249" customWidth="1"/>
    <col min="2056" max="2056" width="6.42578125" style="249" customWidth="1"/>
    <col min="2057" max="2057" width="7.5703125" style="249" customWidth="1"/>
    <col min="2058" max="2058" width="9.140625" style="249"/>
    <col min="2059" max="2059" width="11.140625" style="249" customWidth="1"/>
    <col min="2060" max="2060" width="14.85546875" style="249" customWidth="1"/>
    <col min="2061" max="2307" width="9.140625" style="249"/>
    <col min="2308" max="2308" width="15.85546875" style="249" customWidth="1"/>
    <col min="2309" max="2309" width="9.85546875" style="249" customWidth="1"/>
    <col min="2310" max="2310" width="7.28515625" style="249" customWidth="1"/>
    <col min="2311" max="2311" width="5.85546875" style="249" customWidth="1"/>
    <col min="2312" max="2312" width="6.42578125" style="249" customWidth="1"/>
    <col min="2313" max="2313" width="7.5703125" style="249" customWidth="1"/>
    <col min="2314" max="2314" width="9.140625" style="249"/>
    <col min="2315" max="2315" width="11.140625" style="249" customWidth="1"/>
    <col min="2316" max="2316" width="14.85546875" style="249" customWidth="1"/>
    <col min="2317" max="2563" width="9.140625" style="249"/>
    <col min="2564" max="2564" width="15.85546875" style="249" customWidth="1"/>
    <col min="2565" max="2565" width="9.85546875" style="249" customWidth="1"/>
    <col min="2566" max="2566" width="7.28515625" style="249" customWidth="1"/>
    <col min="2567" max="2567" width="5.85546875" style="249" customWidth="1"/>
    <col min="2568" max="2568" width="6.42578125" style="249" customWidth="1"/>
    <col min="2569" max="2569" width="7.5703125" style="249" customWidth="1"/>
    <col min="2570" max="2570" width="9.140625" style="249"/>
    <col min="2571" max="2571" width="11.140625" style="249" customWidth="1"/>
    <col min="2572" max="2572" width="14.85546875" style="249" customWidth="1"/>
    <col min="2573" max="2819" width="9.140625" style="249"/>
    <col min="2820" max="2820" width="15.85546875" style="249" customWidth="1"/>
    <col min="2821" max="2821" width="9.85546875" style="249" customWidth="1"/>
    <col min="2822" max="2822" width="7.28515625" style="249" customWidth="1"/>
    <col min="2823" max="2823" width="5.85546875" style="249" customWidth="1"/>
    <col min="2824" max="2824" width="6.42578125" style="249" customWidth="1"/>
    <col min="2825" max="2825" width="7.5703125" style="249" customWidth="1"/>
    <col min="2826" max="2826" width="9.140625" style="249"/>
    <col min="2827" max="2827" width="11.140625" style="249" customWidth="1"/>
    <col min="2828" max="2828" width="14.85546875" style="249" customWidth="1"/>
    <col min="2829" max="3075" width="9.140625" style="249"/>
    <col min="3076" max="3076" width="15.85546875" style="249" customWidth="1"/>
    <col min="3077" max="3077" width="9.85546875" style="249" customWidth="1"/>
    <col min="3078" max="3078" width="7.28515625" style="249" customWidth="1"/>
    <col min="3079" max="3079" width="5.85546875" style="249" customWidth="1"/>
    <col min="3080" max="3080" width="6.42578125" style="249" customWidth="1"/>
    <col min="3081" max="3081" width="7.5703125" style="249" customWidth="1"/>
    <col min="3082" max="3082" width="9.140625" style="249"/>
    <col min="3083" max="3083" width="11.140625" style="249" customWidth="1"/>
    <col min="3084" max="3084" width="14.85546875" style="249" customWidth="1"/>
    <col min="3085" max="3331" width="9.140625" style="249"/>
    <col min="3332" max="3332" width="15.85546875" style="249" customWidth="1"/>
    <col min="3333" max="3333" width="9.85546875" style="249" customWidth="1"/>
    <col min="3334" max="3334" width="7.28515625" style="249" customWidth="1"/>
    <col min="3335" max="3335" width="5.85546875" style="249" customWidth="1"/>
    <col min="3336" max="3336" width="6.42578125" style="249" customWidth="1"/>
    <col min="3337" max="3337" width="7.5703125" style="249" customWidth="1"/>
    <col min="3338" max="3338" width="9.140625" style="249"/>
    <col min="3339" max="3339" width="11.140625" style="249" customWidth="1"/>
    <col min="3340" max="3340" width="14.85546875" style="249" customWidth="1"/>
    <col min="3341" max="3587" width="9.140625" style="249"/>
    <col min="3588" max="3588" width="15.85546875" style="249" customWidth="1"/>
    <col min="3589" max="3589" width="9.85546875" style="249" customWidth="1"/>
    <col min="3590" max="3590" width="7.28515625" style="249" customWidth="1"/>
    <col min="3591" max="3591" width="5.85546875" style="249" customWidth="1"/>
    <col min="3592" max="3592" width="6.42578125" style="249" customWidth="1"/>
    <col min="3593" max="3593" width="7.5703125" style="249" customWidth="1"/>
    <col min="3594" max="3594" width="9.140625" style="249"/>
    <col min="3595" max="3595" width="11.140625" style="249" customWidth="1"/>
    <col min="3596" max="3596" width="14.85546875" style="249" customWidth="1"/>
    <col min="3597" max="3843" width="9.140625" style="249"/>
    <col min="3844" max="3844" width="15.85546875" style="249" customWidth="1"/>
    <col min="3845" max="3845" width="9.85546875" style="249" customWidth="1"/>
    <col min="3846" max="3846" width="7.28515625" style="249" customWidth="1"/>
    <col min="3847" max="3847" width="5.85546875" style="249" customWidth="1"/>
    <col min="3848" max="3848" width="6.42578125" style="249" customWidth="1"/>
    <col min="3849" max="3849" width="7.5703125" style="249" customWidth="1"/>
    <col min="3850" max="3850" width="9.140625" style="249"/>
    <col min="3851" max="3851" width="11.140625" style="249" customWidth="1"/>
    <col min="3852" max="3852" width="14.85546875" style="249" customWidth="1"/>
    <col min="3853" max="4099" width="9.140625" style="249"/>
    <col min="4100" max="4100" width="15.85546875" style="249" customWidth="1"/>
    <col min="4101" max="4101" width="9.85546875" style="249" customWidth="1"/>
    <col min="4102" max="4102" width="7.28515625" style="249" customWidth="1"/>
    <col min="4103" max="4103" width="5.85546875" style="249" customWidth="1"/>
    <col min="4104" max="4104" width="6.42578125" style="249" customWidth="1"/>
    <col min="4105" max="4105" width="7.5703125" style="249" customWidth="1"/>
    <col min="4106" max="4106" width="9.140625" style="249"/>
    <col min="4107" max="4107" width="11.140625" style="249" customWidth="1"/>
    <col min="4108" max="4108" width="14.85546875" style="249" customWidth="1"/>
    <col min="4109" max="4355" width="9.140625" style="249"/>
    <col min="4356" max="4356" width="15.85546875" style="249" customWidth="1"/>
    <col min="4357" max="4357" width="9.85546875" style="249" customWidth="1"/>
    <col min="4358" max="4358" width="7.28515625" style="249" customWidth="1"/>
    <col min="4359" max="4359" width="5.85546875" style="249" customWidth="1"/>
    <col min="4360" max="4360" width="6.42578125" style="249" customWidth="1"/>
    <col min="4361" max="4361" width="7.5703125" style="249" customWidth="1"/>
    <col min="4362" max="4362" width="9.140625" style="249"/>
    <col min="4363" max="4363" width="11.140625" style="249" customWidth="1"/>
    <col min="4364" max="4364" width="14.85546875" style="249" customWidth="1"/>
    <col min="4365" max="4611" width="9.140625" style="249"/>
    <col min="4612" max="4612" width="15.85546875" style="249" customWidth="1"/>
    <col min="4613" max="4613" width="9.85546875" style="249" customWidth="1"/>
    <col min="4614" max="4614" width="7.28515625" style="249" customWidth="1"/>
    <col min="4615" max="4615" width="5.85546875" style="249" customWidth="1"/>
    <col min="4616" max="4616" width="6.42578125" style="249" customWidth="1"/>
    <col min="4617" max="4617" width="7.5703125" style="249" customWidth="1"/>
    <col min="4618" max="4618" width="9.140625" style="249"/>
    <col min="4619" max="4619" width="11.140625" style="249" customWidth="1"/>
    <col min="4620" max="4620" width="14.85546875" style="249" customWidth="1"/>
    <col min="4621" max="4867" width="9.140625" style="249"/>
    <col min="4868" max="4868" width="15.85546875" style="249" customWidth="1"/>
    <col min="4869" max="4869" width="9.85546875" style="249" customWidth="1"/>
    <col min="4870" max="4870" width="7.28515625" style="249" customWidth="1"/>
    <col min="4871" max="4871" width="5.85546875" style="249" customWidth="1"/>
    <col min="4872" max="4872" width="6.42578125" style="249" customWidth="1"/>
    <col min="4873" max="4873" width="7.5703125" style="249" customWidth="1"/>
    <col min="4874" max="4874" width="9.140625" style="249"/>
    <col min="4875" max="4875" width="11.140625" style="249" customWidth="1"/>
    <col min="4876" max="4876" width="14.85546875" style="249" customWidth="1"/>
    <col min="4877" max="5123" width="9.140625" style="249"/>
    <col min="5124" max="5124" width="15.85546875" style="249" customWidth="1"/>
    <col min="5125" max="5125" width="9.85546875" style="249" customWidth="1"/>
    <col min="5126" max="5126" width="7.28515625" style="249" customWidth="1"/>
    <col min="5127" max="5127" width="5.85546875" style="249" customWidth="1"/>
    <col min="5128" max="5128" width="6.42578125" style="249" customWidth="1"/>
    <col min="5129" max="5129" width="7.5703125" style="249" customWidth="1"/>
    <col min="5130" max="5130" width="9.140625" style="249"/>
    <col min="5131" max="5131" width="11.140625" style="249" customWidth="1"/>
    <col min="5132" max="5132" width="14.85546875" style="249" customWidth="1"/>
    <col min="5133" max="5379" width="9.140625" style="249"/>
    <col min="5380" max="5380" width="15.85546875" style="249" customWidth="1"/>
    <col min="5381" max="5381" width="9.85546875" style="249" customWidth="1"/>
    <col min="5382" max="5382" width="7.28515625" style="249" customWidth="1"/>
    <col min="5383" max="5383" width="5.85546875" style="249" customWidth="1"/>
    <col min="5384" max="5384" width="6.42578125" style="249" customWidth="1"/>
    <col min="5385" max="5385" width="7.5703125" style="249" customWidth="1"/>
    <col min="5386" max="5386" width="9.140625" style="249"/>
    <col min="5387" max="5387" width="11.140625" style="249" customWidth="1"/>
    <col min="5388" max="5388" width="14.85546875" style="249" customWidth="1"/>
    <col min="5389" max="5635" width="9.140625" style="249"/>
    <col min="5636" max="5636" width="15.85546875" style="249" customWidth="1"/>
    <col min="5637" max="5637" width="9.85546875" style="249" customWidth="1"/>
    <col min="5638" max="5638" width="7.28515625" style="249" customWidth="1"/>
    <col min="5639" max="5639" width="5.85546875" style="249" customWidth="1"/>
    <col min="5640" max="5640" width="6.42578125" style="249" customWidth="1"/>
    <col min="5641" max="5641" width="7.5703125" style="249" customWidth="1"/>
    <col min="5642" max="5642" width="9.140625" style="249"/>
    <col min="5643" max="5643" width="11.140625" style="249" customWidth="1"/>
    <col min="5644" max="5644" width="14.85546875" style="249" customWidth="1"/>
    <col min="5645" max="5891" width="9.140625" style="249"/>
    <col min="5892" max="5892" width="15.85546875" style="249" customWidth="1"/>
    <col min="5893" max="5893" width="9.85546875" style="249" customWidth="1"/>
    <col min="5894" max="5894" width="7.28515625" style="249" customWidth="1"/>
    <col min="5895" max="5895" width="5.85546875" style="249" customWidth="1"/>
    <col min="5896" max="5896" width="6.42578125" style="249" customWidth="1"/>
    <col min="5897" max="5897" width="7.5703125" style="249" customWidth="1"/>
    <col min="5898" max="5898" width="9.140625" style="249"/>
    <col min="5899" max="5899" width="11.140625" style="249" customWidth="1"/>
    <col min="5900" max="5900" width="14.85546875" style="249" customWidth="1"/>
    <col min="5901" max="6147" width="9.140625" style="249"/>
    <col min="6148" max="6148" width="15.85546875" style="249" customWidth="1"/>
    <col min="6149" max="6149" width="9.85546875" style="249" customWidth="1"/>
    <col min="6150" max="6150" width="7.28515625" style="249" customWidth="1"/>
    <col min="6151" max="6151" width="5.85546875" style="249" customWidth="1"/>
    <col min="6152" max="6152" width="6.42578125" style="249" customWidth="1"/>
    <col min="6153" max="6153" width="7.5703125" style="249" customWidth="1"/>
    <col min="6154" max="6154" width="9.140625" style="249"/>
    <col min="6155" max="6155" width="11.140625" style="249" customWidth="1"/>
    <col min="6156" max="6156" width="14.85546875" style="249" customWidth="1"/>
    <col min="6157" max="6403" width="9.140625" style="249"/>
    <col min="6404" max="6404" width="15.85546875" style="249" customWidth="1"/>
    <col min="6405" max="6405" width="9.85546875" style="249" customWidth="1"/>
    <col min="6406" max="6406" width="7.28515625" style="249" customWidth="1"/>
    <col min="6407" max="6407" width="5.85546875" style="249" customWidth="1"/>
    <col min="6408" max="6408" width="6.42578125" style="249" customWidth="1"/>
    <col min="6409" max="6409" width="7.5703125" style="249" customWidth="1"/>
    <col min="6410" max="6410" width="9.140625" style="249"/>
    <col min="6411" max="6411" width="11.140625" style="249" customWidth="1"/>
    <col min="6412" max="6412" width="14.85546875" style="249" customWidth="1"/>
    <col min="6413" max="6659" width="9.140625" style="249"/>
    <col min="6660" max="6660" width="15.85546875" style="249" customWidth="1"/>
    <col min="6661" max="6661" width="9.85546875" style="249" customWidth="1"/>
    <col min="6662" max="6662" width="7.28515625" style="249" customWidth="1"/>
    <col min="6663" max="6663" width="5.85546875" style="249" customWidth="1"/>
    <col min="6664" max="6664" width="6.42578125" style="249" customWidth="1"/>
    <col min="6665" max="6665" width="7.5703125" style="249" customWidth="1"/>
    <col min="6666" max="6666" width="9.140625" style="249"/>
    <col min="6667" max="6667" width="11.140625" style="249" customWidth="1"/>
    <col min="6668" max="6668" width="14.85546875" style="249" customWidth="1"/>
    <col min="6669" max="6915" width="9.140625" style="249"/>
    <col min="6916" max="6916" width="15.85546875" style="249" customWidth="1"/>
    <col min="6917" max="6917" width="9.85546875" style="249" customWidth="1"/>
    <col min="6918" max="6918" width="7.28515625" style="249" customWidth="1"/>
    <col min="6919" max="6919" width="5.85546875" style="249" customWidth="1"/>
    <col min="6920" max="6920" width="6.42578125" style="249" customWidth="1"/>
    <col min="6921" max="6921" width="7.5703125" style="249" customWidth="1"/>
    <col min="6922" max="6922" width="9.140625" style="249"/>
    <col min="6923" max="6923" width="11.140625" style="249" customWidth="1"/>
    <col min="6924" max="6924" width="14.85546875" style="249" customWidth="1"/>
    <col min="6925" max="7171" width="9.140625" style="249"/>
    <col min="7172" max="7172" width="15.85546875" style="249" customWidth="1"/>
    <col min="7173" max="7173" width="9.85546875" style="249" customWidth="1"/>
    <col min="7174" max="7174" width="7.28515625" style="249" customWidth="1"/>
    <col min="7175" max="7175" width="5.85546875" style="249" customWidth="1"/>
    <col min="7176" max="7176" width="6.42578125" style="249" customWidth="1"/>
    <col min="7177" max="7177" width="7.5703125" style="249" customWidth="1"/>
    <col min="7178" max="7178" width="9.140625" style="249"/>
    <col min="7179" max="7179" width="11.140625" style="249" customWidth="1"/>
    <col min="7180" max="7180" width="14.85546875" style="249" customWidth="1"/>
    <col min="7181" max="7427" width="9.140625" style="249"/>
    <col min="7428" max="7428" width="15.85546875" style="249" customWidth="1"/>
    <col min="7429" max="7429" width="9.85546875" style="249" customWidth="1"/>
    <col min="7430" max="7430" width="7.28515625" style="249" customWidth="1"/>
    <col min="7431" max="7431" width="5.85546875" style="249" customWidth="1"/>
    <col min="7432" max="7432" width="6.42578125" style="249" customWidth="1"/>
    <col min="7433" max="7433" width="7.5703125" style="249" customWidth="1"/>
    <col min="7434" max="7434" width="9.140625" style="249"/>
    <col min="7435" max="7435" width="11.140625" style="249" customWidth="1"/>
    <col min="7436" max="7436" width="14.85546875" style="249" customWidth="1"/>
    <col min="7437" max="7683" width="9.140625" style="249"/>
    <col min="7684" max="7684" width="15.85546875" style="249" customWidth="1"/>
    <col min="7685" max="7685" width="9.85546875" style="249" customWidth="1"/>
    <col min="7686" max="7686" width="7.28515625" style="249" customWidth="1"/>
    <col min="7687" max="7687" width="5.85546875" style="249" customWidth="1"/>
    <col min="7688" max="7688" width="6.42578125" style="249" customWidth="1"/>
    <col min="7689" max="7689" width="7.5703125" style="249" customWidth="1"/>
    <col min="7690" max="7690" width="9.140625" style="249"/>
    <col min="7691" max="7691" width="11.140625" style="249" customWidth="1"/>
    <col min="7692" max="7692" width="14.85546875" style="249" customWidth="1"/>
    <col min="7693" max="7939" width="9.140625" style="249"/>
    <col min="7940" max="7940" width="15.85546875" style="249" customWidth="1"/>
    <col min="7941" max="7941" width="9.85546875" style="249" customWidth="1"/>
    <col min="7942" max="7942" width="7.28515625" style="249" customWidth="1"/>
    <col min="7943" max="7943" width="5.85546875" style="249" customWidth="1"/>
    <col min="7944" max="7944" width="6.42578125" style="249" customWidth="1"/>
    <col min="7945" max="7945" width="7.5703125" style="249" customWidth="1"/>
    <col min="7946" max="7946" width="9.140625" style="249"/>
    <col min="7947" max="7947" width="11.140625" style="249" customWidth="1"/>
    <col min="7948" max="7948" width="14.85546875" style="249" customWidth="1"/>
    <col min="7949" max="8195" width="9.140625" style="249"/>
    <col min="8196" max="8196" width="15.85546875" style="249" customWidth="1"/>
    <col min="8197" max="8197" width="9.85546875" style="249" customWidth="1"/>
    <col min="8198" max="8198" width="7.28515625" style="249" customWidth="1"/>
    <col min="8199" max="8199" width="5.85546875" style="249" customWidth="1"/>
    <col min="8200" max="8200" width="6.42578125" style="249" customWidth="1"/>
    <col min="8201" max="8201" width="7.5703125" style="249" customWidth="1"/>
    <col min="8202" max="8202" width="9.140625" style="249"/>
    <col min="8203" max="8203" width="11.140625" style="249" customWidth="1"/>
    <col min="8204" max="8204" width="14.85546875" style="249" customWidth="1"/>
    <col min="8205" max="8451" width="9.140625" style="249"/>
    <col min="8452" max="8452" width="15.85546875" style="249" customWidth="1"/>
    <col min="8453" max="8453" width="9.85546875" style="249" customWidth="1"/>
    <col min="8454" max="8454" width="7.28515625" style="249" customWidth="1"/>
    <col min="8455" max="8455" width="5.85546875" style="249" customWidth="1"/>
    <col min="8456" max="8456" width="6.42578125" style="249" customWidth="1"/>
    <col min="8457" max="8457" width="7.5703125" style="249" customWidth="1"/>
    <col min="8458" max="8458" width="9.140625" style="249"/>
    <col min="8459" max="8459" width="11.140625" style="249" customWidth="1"/>
    <col min="8460" max="8460" width="14.85546875" style="249" customWidth="1"/>
    <col min="8461" max="8707" width="9.140625" style="249"/>
    <col min="8708" max="8708" width="15.85546875" style="249" customWidth="1"/>
    <col min="8709" max="8709" width="9.85546875" style="249" customWidth="1"/>
    <col min="8710" max="8710" width="7.28515625" style="249" customWidth="1"/>
    <col min="8711" max="8711" width="5.85546875" style="249" customWidth="1"/>
    <col min="8712" max="8712" width="6.42578125" style="249" customWidth="1"/>
    <col min="8713" max="8713" width="7.5703125" style="249" customWidth="1"/>
    <col min="8714" max="8714" width="9.140625" style="249"/>
    <col min="8715" max="8715" width="11.140625" style="249" customWidth="1"/>
    <col min="8716" max="8716" width="14.85546875" style="249" customWidth="1"/>
    <col min="8717" max="8963" width="9.140625" style="249"/>
    <col min="8964" max="8964" width="15.85546875" style="249" customWidth="1"/>
    <col min="8965" max="8965" width="9.85546875" style="249" customWidth="1"/>
    <col min="8966" max="8966" width="7.28515625" style="249" customWidth="1"/>
    <col min="8967" max="8967" width="5.85546875" style="249" customWidth="1"/>
    <col min="8968" max="8968" width="6.42578125" style="249" customWidth="1"/>
    <col min="8969" max="8969" width="7.5703125" style="249" customWidth="1"/>
    <col min="8970" max="8970" width="9.140625" style="249"/>
    <col min="8971" max="8971" width="11.140625" style="249" customWidth="1"/>
    <col min="8972" max="8972" width="14.85546875" style="249" customWidth="1"/>
    <col min="8973" max="9219" width="9.140625" style="249"/>
    <col min="9220" max="9220" width="15.85546875" style="249" customWidth="1"/>
    <col min="9221" max="9221" width="9.85546875" style="249" customWidth="1"/>
    <col min="9222" max="9222" width="7.28515625" style="249" customWidth="1"/>
    <col min="9223" max="9223" width="5.85546875" style="249" customWidth="1"/>
    <col min="9224" max="9224" width="6.42578125" style="249" customWidth="1"/>
    <col min="9225" max="9225" width="7.5703125" style="249" customWidth="1"/>
    <col min="9226" max="9226" width="9.140625" style="249"/>
    <col min="9227" max="9227" width="11.140625" style="249" customWidth="1"/>
    <col min="9228" max="9228" width="14.85546875" style="249" customWidth="1"/>
    <col min="9229" max="9475" width="9.140625" style="249"/>
    <col min="9476" max="9476" width="15.85546875" style="249" customWidth="1"/>
    <col min="9477" max="9477" width="9.85546875" style="249" customWidth="1"/>
    <col min="9478" max="9478" width="7.28515625" style="249" customWidth="1"/>
    <col min="9479" max="9479" width="5.85546875" style="249" customWidth="1"/>
    <col min="9480" max="9480" width="6.42578125" style="249" customWidth="1"/>
    <col min="9481" max="9481" width="7.5703125" style="249" customWidth="1"/>
    <col min="9482" max="9482" width="9.140625" style="249"/>
    <col min="9483" max="9483" width="11.140625" style="249" customWidth="1"/>
    <col min="9484" max="9484" width="14.85546875" style="249" customWidth="1"/>
    <col min="9485" max="9731" width="9.140625" style="249"/>
    <col min="9732" max="9732" width="15.85546875" style="249" customWidth="1"/>
    <col min="9733" max="9733" width="9.85546875" style="249" customWidth="1"/>
    <col min="9734" max="9734" width="7.28515625" style="249" customWidth="1"/>
    <col min="9735" max="9735" width="5.85546875" style="249" customWidth="1"/>
    <col min="9736" max="9736" width="6.42578125" style="249" customWidth="1"/>
    <col min="9737" max="9737" width="7.5703125" style="249" customWidth="1"/>
    <col min="9738" max="9738" width="9.140625" style="249"/>
    <col min="9739" max="9739" width="11.140625" style="249" customWidth="1"/>
    <col min="9740" max="9740" width="14.85546875" style="249" customWidth="1"/>
    <col min="9741" max="9987" width="9.140625" style="249"/>
    <col min="9988" max="9988" width="15.85546875" style="249" customWidth="1"/>
    <col min="9989" max="9989" width="9.85546875" style="249" customWidth="1"/>
    <col min="9990" max="9990" width="7.28515625" style="249" customWidth="1"/>
    <col min="9991" max="9991" width="5.85546875" style="249" customWidth="1"/>
    <col min="9992" max="9992" width="6.42578125" style="249" customWidth="1"/>
    <col min="9993" max="9993" width="7.5703125" style="249" customWidth="1"/>
    <col min="9994" max="9994" width="9.140625" style="249"/>
    <col min="9995" max="9995" width="11.140625" style="249" customWidth="1"/>
    <col min="9996" max="9996" width="14.85546875" style="249" customWidth="1"/>
    <col min="9997" max="10243" width="9.140625" style="249"/>
    <col min="10244" max="10244" width="15.85546875" style="249" customWidth="1"/>
    <col min="10245" max="10245" width="9.85546875" style="249" customWidth="1"/>
    <col min="10246" max="10246" width="7.28515625" style="249" customWidth="1"/>
    <col min="10247" max="10247" width="5.85546875" style="249" customWidth="1"/>
    <col min="10248" max="10248" width="6.42578125" style="249" customWidth="1"/>
    <col min="10249" max="10249" width="7.5703125" style="249" customWidth="1"/>
    <col min="10250" max="10250" width="9.140625" style="249"/>
    <col min="10251" max="10251" width="11.140625" style="249" customWidth="1"/>
    <col min="10252" max="10252" width="14.85546875" style="249" customWidth="1"/>
    <col min="10253" max="10499" width="9.140625" style="249"/>
    <col min="10500" max="10500" width="15.85546875" style="249" customWidth="1"/>
    <col min="10501" max="10501" width="9.85546875" style="249" customWidth="1"/>
    <col min="10502" max="10502" width="7.28515625" style="249" customWidth="1"/>
    <col min="10503" max="10503" width="5.85546875" style="249" customWidth="1"/>
    <col min="10504" max="10504" width="6.42578125" style="249" customWidth="1"/>
    <col min="10505" max="10505" width="7.5703125" style="249" customWidth="1"/>
    <col min="10506" max="10506" width="9.140625" style="249"/>
    <col min="10507" max="10507" width="11.140625" style="249" customWidth="1"/>
    <col min="10508" max="10508" width="14.85546875" style="249" customWidth="1"/>
    <col min="10509" max="10755" width="9.140625" style="249"/>
    <col min="10756" max="10756" width="15.85546875" style="249" customWidth="1"/>
    <col min="10757" max="10757" width="9.85546875" style="249" customWidth="1"/>
    <col min="10758" max="10758" width="7.28515625" style="249" customWidth="1"/>
    <col min="10759" max="10759" width="5.85546875" style="249" customWidth="1"/>
    <col min="10760" max="10760" width="6.42578125" style="249" customWidth="1"/>
    <col min="10761" max="10761" width="7.5703125" style="249" customWidth="1"/>
    <col min="10762" max="10762" width="9.140625" style="249"/>
    <col min="10763" max="10763" width="11.140625" style="249" customWidth="1"/>
    <col min="10764" max="10764" width="14.85546875" style="249" customWidth="1"/>
    <col min="10765" max="11011" width="9.140625" style="249"/>
    <col min="11012" max="11012" width="15.85546875" style="249" customWidth="1"/>
    <col min="11013" max="11013" width="9.85546875" style="249" customWidth="1"/>
    <col min="11014" max="11014" width="7.28515625" style="249" customWidth="1"/>
    <col min="11015" max="11015" width="5.85546875" style="249" customWidth="1"/>
    <col min="11016" max="11016" width="6.42578125" style="249" customWidth="1"/>
    <col min="11017" max="11017" width="7.5703125" style="249" customWidth="1"/>
    <col min="11018" max="11018" width="9.140625" style="249"/>
    <col min="11019" max="11019" width="11.140625" style="249" customWidth="1"/>
    <col min="11020" max="11020" width="14.85546875" style="249" customWidth="1"/>
    <col min="11021" max="11267" width="9.140625" style="249"/>
    <col min="11268" max="11268" width="15.85546875" style="249" customWidth="1"/>
    <col min="11269" max="11269" width="9.85546875" style="249" customWidth="1"/>
    <col min="11270" max="11270" width="7.28515625" style="249" customWidth="1"/>
    <col min="11271" max="11271" width="5.85546875" style="249" customWidth="1"/>
    <col min="11272" max="11272" width="6.42578125" style="249" customWidth="1"/>
    <col min="11273" max="11273" width="7.5703125" style="249" customWidth="1"/>
    <col min="11274" max="11274" width="9.140625" style="249"/>
    <col min="11275" max="11275" width="11.140625" style="249" customWidth="1"/>
    <col min="11276" max="11276" width="14.85546875" style="249" customWidth="1"/>
    <col min="11277" max="11523" width="9.140625" style="249"/>
    <col min="11524" max="11524" width="15.85546875" style="249" customWidth="1"/>
    <col min="11525" max="11525" width="9.85546875" style="249" customWidth="1"/>
    <col min="11526" max="11526" width="7.28515625" style="249" customWidth="1"/>
    <col min="11527" max="11527" width="5.85546875" style="249" customWidth="1"/>
    <col min="11528" max="11528" width="6.42578125" style="249" customWidth="1"/>
    <col min="11529" max="11529" width="7.5703125" style="249" customWidth="1"/>
    <col min="11530" max="11530" width="9.140625" style="249"/>
    <col min="11531" max="11531" width="11.140625" style="249" customWidth="1"/>
    <col min="11532" max="11532" width="14.85546875" style="249" customWidth="1"/>
    <col min="11533" max="11779" width="9.140625" style="249"/>
    <col min="11780" max="11780" width="15.85546875" style="249" customWidth="1"/>
    <col min="11781" max="11781" width="9.85546875" style="249" customWidth="1"/>
    <col min="11782" max="11782" width="7.28515625" style="249" customWidth="1"/>
    <col min="11783" max="11783" width="5.85546875" style="249" customWidth="1"/>
    <col min="11784" max="11784" width="6.42578125" style="249" customWidth="1"/>
    <col min="11785" max="11785" width="7.5703125" style="249" customWidth="1"/>
    <col min="11786" max="11786" width="9.140625" style="249"/>
    <col min="11787" max="11787" width="11.140625" style="249" customWidth="1"/>
    <col min="11788" max="11788" width="14.85546875" style="249" customWidth="1"/>
    <col min="11789" max="12035" width="9.140625" style="249"/>
    <col min="12036" max="12036" width="15.85546875" style="249" customWidth="1"/>
    <col min="12037" max="12037" width="9.85546875" style="249" customWidth="1"/>
    <col min="12038" max="12038" width="7.28515625" style="249" customWidth="1"/>
    <col min="12039" max="12039" width="5.85546875" style="249" customWidth="1"/>
    <col min="12040" max="12040" width="6.42578125" style="249" customWidth="1"/>
    <col min="12041" max="12041" width="7.5703125" style="249" customWidth="1"/>
    <col min="12042" max="12042" width="9.140625" style="249"/>
    <col min="12043" max="12043" width="11.140625" style="249" customWidth="1"/>
    <col min="12044" max="12044" width="14.85546875" style="249" customWidth="1"/>
    <col min="12045" max="12291" width="9.140625" style="249"/>
    <col min="12292" max="12292" width="15.85546875" style="249" customWidth="1"/>
    <col min="12293" max="12293" width="9.85546875" style="249" customWidth="1"/>
    <col min="12294" max="12294" width="7.28515625" style="249" customWidth="1"/>
    <col min="12295" max="12295" width="5.85546875" style="249" customWidth="1"/>
    <col min="12296" max="12296" width="6.42578125" style="249" customWidth="1"/>
    <col min="12297" max="12297" width="7.5703125" style="249" customWidth="1"/>
    <col min="12298" max="12298" width="9.140625" style="249"/>
    <col min="12299" max="12299" width="11.140625" style="249" customWidth="1"/>
    <col min="12300" max="12300" width="14.85546875" style="249" customWidth="1"/>
    <col min="12301" max="12547" width="9.140625" style="249"/>
    <col min="12548" max="12548" width="15.85546875" style="249" customWidth="1"/>
    <col min="12549" max="12549" width="9.85546875" style="249" customWidth="1"/>
    <col min="12550" max="12550" width="7.28515625" style="249" customWidth="1"/>
    <col min="12551" max="12551" width="5.85546875" style="249" customWidth="1"/>
    <col min="12552" max="12552" width="6.42578125" style="249" customWidth="1"/>
    <col min="12553" max="12553" width="7.5703125" style="249" customWidth="1"/>
    <col min="12554" max="12554" width="9.140625" style="249"/>
    <col min="12555" max="12555" width="11.140625" style="249" customWidth="1"/>
    <col min="12556" max="12556" width="14.85546875" style="249" customWidth="1"/>
    <col min="12557" max="12803" width="9.140625" style="249"/>
    <col min="12804" max="12804" width="15.85546875" style="249" customWidth="1"/>
    <col min="12805" max="12805" width="9.85546875" style="249" customWidth="1"/>
    <col min="12806" max="12806" width="7.28515625" style="249" customWidth="1"/>
    <col min="12807" max="12807" width="5.85546875" style="249" customWidth="1"/>
    <col min="12808" max="12808" width="6.42578125" style="249" customWidth="1"/>
    <col min="12809" max="12809" width="7.5703125" style="249" customWidth="1"/>
    <col min="12810" max="12810" width="9.140625" style="249"/>
    <col min="12811" max="12811" width="11.140625" style="249" customWidth="1"/>
    <col min="12812" max="12812" width="14.85546875" style="249" customWidth="1"/>
    <col min="12813" max="13059" width="9.140625" style="249"/>
    <col min="13060" max="13060" width="15.85546875" style="249" customWidth="1"/>
    <col min="13061" max="13061" width="9.85546875" style="249" customWidth="1"/>
    <col min="13062" max="13062" width="7.28515625" style="249" customWidth="1"/>
    <col min="13063" max="13063" width="5.85546875" style="249" customWidth="1"/>
    <col min="13064" max="13064" width="6.42578125" style="249" customWidth="1"/>
    <col min="13065" max="13065" width="7.5703125" style="249" customWidth="1"/>
    <col min="13066" max="13066" width="9.140625" style="249"/>
    <col min="13067" max="13067" width="11.140625" style="249" customWidth="1"/>
    <col min="13068" max="13068" width="14.85546875" style="249" customWidth="1"/>
    <col min="13069" max="13315" width="9.140625" style="249"/>
    <col min="13316" max="13316" width="15.85546875" style="249" customWidth="1"/>
    <col min="13317" max="13317" width="9.85546875" style="249" customWidth="1"/>
    <col min="13318" max="13318" width="7.28515625" style="249" customWidth="1"/>
    <col min="13319" max="13319" width="5.85546875" style="249" customWidth="1"/>
    <col min="13320" max="13320" width="6.42578125" style="249" customWidth="1"/>
    <col min="13321" max="13321" width="7.5703125" style="249" customWidth="1"/>
    <col min="13322" max="13322" width="9.140625" style="249"/>
    <col min="13323" max="13323" width="11.140625" style="249" customWidth="1"/>
    <col min="13324" max="13324" width="14.85546875" style="249" customWidth="1"/>
    <col min="13325" max="13571" width="9.140625" style="249"/>
    <col min="13572" max="13572" width="15.85546875" style="249" customWidth="1"/>
    <col min="13573" max="13573" width="9.85546875" style="249" customWidth="1"/>
    <col min="13574" max="13574" width="7.28515625" style="249" customWidth="1"/>
    <col min="13575" max="13575" width="5.85546875" style="249" customWidth="1"/>
    <col min="13576" max="13576" width="6.42578125" style="249" customWidth="1"/>
    <col min="13577" max="13577" width="7.5703125" style="249" customWidth="1"/>
    <col min="13578" max="13578" width="9.140625" style="249"/>
    <col min="13579" max="13579" width="11.140625" style="249" customWidth="1"/>
    <col min="13580" max="13580" width="14.85546875" style="249" customWidth="1"/>
    <col min="13581" max="13827" width="9.140625" style="249"/>
    <col min="13828" max="13828" width="15.85546875" style="249" customWidth="1"/>
    <col min="13829" max="13829" width="9.85546875" style="249" customWidth="1"/>
    <col min="13830" max="13830" width="7.28515625" style="249" customWidth="1"/>
    <col min="13831" max="13831" width="5.85546875" style="249" customWidth="1"/>
    <col min="13832" max="13832" width="6.42578125" style="249" customWidth="1"/>
    <col min="13833" max="13833" width="7.5703125" style="249" customWidth="1"/>
    <col min="13834" max="13834" width="9.140625" style="249"/>
    <col min="13835" max="13835" width="11.140625" style="249" customWidth="1"/>
    <col min="13836" max="13836" width="14.85546875" style="249" customWidth="1"/>
    <col min="13837" max="14083" width="9.140625" style="249"/>
    <col min="14084" max="14084" width="15.85546875" style="249" customWidth="1"/>
    <col min="14085" max="14085" width="9.85546875" style="249" customWidth="1"/>
    <col min="14086" max="14086" width="7.28515625" style="249" customWidth="1"/>
    <col min="14087" max="14087" width="5.85546875" style="249" customWidth="1"/>
    <col min="14088" max="14088" width="6.42578125" style="249" customWidth="1"/>
    <col min="14089" max="14089" width="7.5703125" style="249" customWidth="1"/>
    <col min="14090" max="14090" width="9.140625" style="249"/>
    <col min="14091" max="14091" width="11.140625" style="249" customWidth="1"/>
    <col min="14092" max="14092" width="14.85546875" style="249" customWidth="1"/>
    <col min="14093" max="14339" width="9.140625" style="249"/>
    <col min="14340" max="14340" width="15.85546875" style="249" customWidth="1"/>
    <col min="14341" max="14341" width="9.85546875" style="249" customWidth="1"/>
    <col min="14342" max="14342" width="7.28515625" style="249" customWidth="1"/>
    <col min="14343" max="14343" width="5.85546875" style="249" customWidth="1"/>
    <col min="14344" max="14344" width="6.42578125" style="249" customWidth="1"/>
    <col min="14345" max="14345" width="7.5703125" style="249" customWidth="1"/>
    <col min="14346" max="14346" width="9.140625" style="249"/>
    <col min="14347" max="14347" width="11.140625" style="249" customWidth="1"/>
    <col min="14348" max="14348" width="14.85546875" style="249" customWidth="1"/>
    <col min="14349" max="14595" width="9.140625" style="249"/>
    <col min="14596" max="14596" width="15.85546875" style="249" customWidth="1"/>
    <col min="14597" max="14597" width="9.85546875" style="249" customWidth="1"/>
    <col min="14598" max="14598" width="7.28515625" style="249" customWidth="1"/>
    <col min="14599" max="14599" width="5.85546875" style="249" customWidth="1"/>
    <col min="14600" max="14600" width="6.42578125" style="249" customWidth="1"/>
    <col min="14601" max="14601" width="7.5703125" style="249" customWidth="1"/>
    <col min="14602" max="14602" width="9.140625" style="249"/>
    <col min="14603" max="14603" width="11.140625" style="249" customWidth="1"/>
    <col min="14604" max="14604" width="14.85546875" style="249" customWidth="1"/>
    <col min="14605" max="14851" width="9.140625" style="249"/>
    <col min="14852" max="14852" width="15.85546875" style="249" customWidth="1"/>
    <col min="14853" max="14853" width="9.85546875" style="249" customWidth="1"/>
    <col min="14854" max="14854" width="7.28515625" style="249" customWidth="1"/>
    <col min="14855" max="14855" width="5.85546875" style="249" customWidth="1"/>
    <col min="14856" max="14856" width="6.42578125" style="249" customWidth="1"/>
    <col min="14857" max="14857" width="7.5703125" style="249" customWidth="1"/>
    <col min="14858" max="14858" width="9.140625" style="249"/>
    <col min="14859" max="14859" width="11.140625" style="249" customWidth="1"/>
    <col min="14860" max="14860" width="14.85546875" style="249" customWidth="1"/>
    <col min="14861" max="15107" width="9.140625" style="249"/>
    <col min="15108" max="15108" width="15.85546875" style="249" customWidth="1"/>
    <col min="15109" max="15109" width="9.85546875" style="249" customWidth="1"/>
    <col min="15110" max="15110" width="7.28515625" style="249" customWidth="1"/>
    <col min="15111" max="15111" width="5.85546875" style="249" customWidth="1"/>
    <col min="15112" max="15112" width="6.42578125" style="249" customWidth="1"/>
    <col min="15113" max="15113" width="7.5703125" style="249" customWidth="1"/>
    <col min="15114" max="15114" width="9.140625" style="249"/>
    <col min="15115" max="15115" width="11.140625" style="249" customWidth="1"/>
    <col min="15116" max="15116" width="14.85546875" style="249" customWidth="1"/>
    <col min="15117" max="15363" width="9.140625" style="249"/>
    <col min="15364" max="15364" width="15.85546875" style="249" customWidth="1"/>
    <col min="15365" max="15365" width="9.85546875" style="249" customWidth="1"/>
    <col min="15366" max="15366" width="7.28515625" style="249" customWidth="1"/>
    <col min="15367" max="15367" width="5.85546875" style="249" customWidth="1"/>
    <col min="15368" max="15368" width="6.42578125" style="249" customWidth="1"/>
    <col min="15369" max="15369" width="7.5703125" style="249" customWidth="1"/>
    <col min="15370" max="15370" width="9.140625" style="249"/>
    <col min="15371" max="15371" width="11.140625" style="249" customWidth="1"/>
    <col min="15372" max="15372" width="14.85546875" style="249" customWidth="1"/>
    <col min="15373" max="15619" width="9.140625" style="249"/>
    <col min="15620" max="15620" width="15.85546875" style="249" customWidth="1"/>
    <col min="15621" max="15621" width="9.85546875" style="249" customWidth="1"/>
    <col min="15622" max="15622" width="7.28515625" style="249" customWidth="1"/>
    <col min="15623" max="15623" width="5.85546875" style="249" customWidth="1"/>
    <col min="15624" max="15624" width="6.42578125" style="249" customWidth="1"/>
    <col min="15625" max="15625" width="7.5703125" style="249" customWidth="1"/>
    <col min="15626" max="15626" width="9.140625" style="249"/>
    <col min="15627" max="15627" width="11.140625" style="249" customWidth="1"/>
    <col min="15628" max="15628" width="14.85546875" style="249" customWidth="1"/>
    <col min="15629" max="15875" width="9.140625" style="249"/>
    <col min="15876" max="15876" width="15.85546875" style="249" customWidth="1"/>
    <col min="15877" max="15877" width="9.85546875" style="249" customWidth="1"/>
    <col min="15878" max="15878" width="7.28515625" style="249" customWidth="1"/>
    <col min="15879" max="15879" width="5.85546875" style="249" customWidth="1"/>
    <col min="15880" max="15880" width="6.42578125" style="249" customWidth="1"/>
    <col min="15881" max="15881" width="7.5703125" style="249" customWidth="1"/>
    <col min="15882" max="15882" width="9.140625" style="249"/>
    <col min="15883" max="15883" width="11.140625" style="249" customWidth="1"/>
    <col min="15884" max="15884" width="14.85546875" style="249" customWidth="1"/>
    <col min="15885" max="16131" width="9.140625" style="249"/>
    <col min="16132" max="16132" width="15.85546875" style="249" customWidth="1"/>
    <col min="16133" max="16133" width="9.85546875" style="249" customWidth="1"/>
    <col min="16134" max="16134" width="7.28515625" style="249" customWidth="1"/>
    <col min="16135" max="16135" width="5.85546875" style="249" customWidth="1"/>
    <col min="16136" max="16136" width="6.42578125" style="249" customWidth="1"/>
    <col min="16137" max="16137" width="7.5703125" style="249" customWidth="1"/>
    <col min="16138" max="16138" width="9.140625" style="249"/>
    <col min="16139" max="16139" width="11.140625" style="249" customWidth="1"/>
    <col min="16140" max="16140" width="14.85546875" style="249" customWidth="1"/>
    <col min="16141" max="16384" width="9.140625" style="249"/>
  </cols>
  <sheetData>
    <row r="1" spans="1:12" ht="13.5" customHeight="1">
      <c r="A1" s="780" t="s">
        <v>1248</v>
      </c>
      <c r="B1" s="781"/>
      <c r="C1" s="781"/>
      <c r="D1" s="781"/>
      <c r="E1" s="781"/>
      <c r="F1" s="781"/>
      <c r="G1" s="781"/>
      <c r="H1" s="781"/>
      <c r="I1" s="781"/>
      <c r="J1" s="782" t="s">
        <v>1152</v>
      </c>
      <c r="K1" s="782"/>
      <c r="L1" s="783" t="s">
        <v>1249</v>
      </c>
    </row>
    <row r="2" spans="1:12">
      <c r="A2" s="250"/>
      <c r="B2" s="251"/>
      <c r="C2" s="251"/>
      <c r="D2" s="252"/>
      <c r="E2" s="254" t="s">
        <v>1153</v>
      </c>
      <c r="F2" s="251"/>
      <c r="G2" s="251"/>
      <c r="H2" s="251"/>
      <c r="I2" s="252"/>
      <c r="J2" s="254" t="s">
        <v>1154</v>
      </c>
      <c r="K2" s="255" t="s">
        <v>1155</v>
      </c>
      <c r="L2" s="783"/>
    </row>
    <row r="3" spans="1:12" ht="12" customHeight="1">
      <c r="A3" s="256"/>
      <c r="B3" s="257"/>
      <c r="C3" s="257"/>
      <c r="D3" s="258"/>
      <c r="E3" s="259"/>
      <c r="F3" s="260"/>
      <c r="G3" s="261" t="s">
        <v>1156</v>
      </c>
      <c r="H3" s="262"/>
      <c r="I3" s="263"/>
      <c r="J3" s="264">
        <v>1</v>
      </c>
      <c r="K3" s="265" t="s">
        <v>1157</v>
      </c>
      <c r="L3" s="783"/>
    </row>
    <row r="4" spans="1:12" ht="11.25" customHeight="1">
      <c r="A4" s="266"/>
      <c r="B4" s="267"/>
      <c r="C4" s="267"/>
      <c r="D4" s="268"/>
      <c r="E4" s="269"/>
      <c r="F4" s="253" t="s">
        <v>1158</v>
      </c>
      <c r="G4" s="253"/>
      <c r="H4" s="253"/>
      <c r="I4" s="270"/>
      <c r="J4" s="271" t="s">
        <v>1159</v>
      </c>
      <c r="K4" s="272"/>
      <c r="L4" s="783"/>
    </row>
    <row r="5" spans="1:12" ht="15" customHeight="1">
      <c r="A5" s="266" t="s">
        <v>1160</v>
      </c>
      <c r="B5" s="273"/>
      <c r="C5" s="273"/>
      <c r="D5" s="274"/>
      <c r="E5" s="275" t="s">
        <v>1047</v>
      </c>
      <c r="F5" s="276" t="s">
        <v>1161</v>
      </c>
      <c r="G5" s="277"/>
      <c r="H5" s="277" t="s">
        <v>1242</v>
      </c>
      <c r="I5" s="278"/>
      <c r="J5" s="257"/>
      <c r="K5" s="258"/>
      <c r="L5" s="279"/>
    </row>
    <row r="6" spans="1:12" ht="15.75" customHeight="1">
      <c r="A6" s="256"/>
      <c r="B6" s="273" t="s">
        <v>1163</v>
      </c>
      <c r="C6" s="273"/>
      <c r="D6" s="274"/>
      <c r="E6" s="280" t="s">
        <v>1164</v>
      </c>
      <c r="F6" s="259"/>
      <c r="G6" s="260"/>
      <c r="H6" s="281" t="s">
        <v>1243</v>
      </c>
      <c r="I6" s="282"/>
      <c r="J6" s="283" t="s">
        <v>1166</v>
      </c>
      <c r="K6" s="284" t="s">
        <v>1167</v>
      </c>
      <c r="L6" s="285"/>
    </row>
    <row r="7" spans="1:12" ht="12" customHeight="1">
      <c r="A7" s="256"/>
      <c r="B7" s="273"/>
      <c r="C7" s="273"/>
      <c r="D7" s="274"/>
      <c r="E7" s="280" t="s">
        <v>1168</v>
      </c>
      <c r="F7" s="286" t="s">
        <v>1169</v>
      </c>
      <c r="G7" s="254"/>
      <c r="H7" s="287"/>
      <c r="I7" s="255"/>
      <c r="J7" s="257"/>
      <c r="K7" s="258"/>
      <c r="L7" s="285"/>
    </row>
    <row r="8" spans="1:12" ht="15" customHeight="1">
      <c r="A8" s="259"/>
      <c r="B8" s="288"/>
      <c r="C8" s="262"/>
      <c r="D8" s="289"/>
      <c r="E8" s="290" t="s">
        <v>1170</v>
      </c>
      <c r="F8" s="291" t="s">
        <v>1171</v>
      </c>
      <c r="G8" s="292"/>
      <c r="H8" s="291" t="s">
        <v>1172</v>
      </c>
      <c r="I8" s="293"/>
      <c r="J8" s="260"/>
      <c r="K8" s="294" t="s">
        <v>1173</v>
      </c>
      <c r="L8" s="285"/>
    </row>
    <row r="9" spans="1:12" ht="9" customHeight="1">
      <c r="A9" s="295" t="s">
        <v>1174</v>
      </c>
      <c r="B9" s="296"/>
      <c r="C9" s="296"/>
      <c r="D9" s="270"/>
      <c r="E9" s="253" t="s">
        <v>1175</v>
      </c>
      <c r="F9" s="253"/>
      <c r="G9" s="297"/>
      <c r="H9" s="297"/>
      <c r="I9" s="298"/>
      <c r="J9" s="296" t="s">
        <v>1176</v>
      </c>
      <c r="K9" s="270"/>
      <c r="L9" s="784"/>
    </row>
    <row r="10" spans="1:12" ht="9" customHeight="1">
      <c r="A10" s="299" t="s">
        <v>1177</v>
      </c>
      <c r="B10" s="271"/>
      <c r="C10" s="271"/>
      <c r="D10" s="272"/>
      <c r="E10" s="300" t="s">
        <v>1178</v>
      </c>
      <c r="F10" s="300"/>
      <c r="G10" s="300"/>
      <c r="H10" s="300"/>
      <c r="I10" s="272"/>
      <c r="J10" s="271" t="s">
        <v>1179</v>
      </c>
      <c r="K10" s="272"/>
      <c r="L10" s="784"/>
    </row>
    <row r="11" spans="1:12" ht="9" customHeight="1">
      <c r="A11" s="256"/>
      <c r="B11" s="785" t="s">
        <v>1180</v>
      </c>
      <c r="C11" s="786"/>
      <c r="D11" s="787"/>
      <c r="E11" s="300" t="s">
        <v>1181</v>
      </c>
      <c r="F11" s="300"/>
      <c r="G11" s="300"/>
      <c r="H11" s="300"/>
      <c r="I11" s="272"/>
      <c r="J11" s="271"/>
      <c r="K11" s="272"/>
      <c r="L11" s="784"/>
    </row>
    <row r="12" spans="1:12" ht="15">
      <c r="A12" s="259"/>
      <c r="B12" s="788"/>
      <c r="C12" s="788"/>
      <c r="D12" s="789"/>
      <c r="E12" s="368" t="s">
        <v>665</v>
      </c>
      <c r="F12" s="790" t="e">
        <f>'Instructions-DataEntry'!E20</f>
        <v>#N/A</v>
      </c>
      <c r="G12" s="791"/>
      <c r="H12" s="791"/>
      <c r="I12" s="792"/>
      <c r="J12" s="301"/>
      <c r="K12" s="302"/>
      <c r="L12" s="784"/>
    </row>
    <row r="13" spans="1:12" ht="12.75" customHeight="1">
      <c r="A13" s="299" t="s">
        <v>1182</v>
      </c>
      <c r="B13" s="303"/>
      <c r="C13" s="271" t="s">
        <v>1239</v>
      </c>
      <c r="D13" s="272"/>
      <c r="E13" s="304" t="s">
        <v>1071</v>
      </c>
      <c r="F13" s="305" t="s">
        <v>1183</v>
      </c>
      <c r="G13" s="305"/>
      <c r="H13" s="305"/>
      <c r="I13" s="305"/>
      <c r="J13" s="306"/>
      <c r="K13" s="307"/>
      <c r="L13" s="793"/>
    </row>
    <row r="14" spans="1:12" ht="9.9499999999999993" customHeight="1">
      <c r="A14" s="830" t="s">
        <v>1241</v>
      </c>
      <c r="B14" s="831"/>
      <c r="C14" s="296" t="s">
        <v>1240</v>
      </c>
      <c r="D14" s="270"/>
      <c r="E14" s="300" t="s">
        <v>1184</v>
      </c>
      <c r="F14" s="300"/>
      <c r="G14" s="300"/>
      <c r="H14" s="300"/>
      <c r="I14" s="303"/>
      <c r="J14" s="271" t="s">
        <v>1185</v>
      </c>
      <c r="K14" s="272"/>
      <c r="L14" s="793"/>
    </row>
    <row r="15" spans="1:12" ht="15" customHeight="1">
      <c r="A15" s="825" t="e">
        <f>'Instructions-DataEntry'!E10</f>
        <v>#N/A</v>
      </c>
      <c r="B15" s="832"/>
      <c r="C15" s="825" t="e">
        <f>'Instructions-DataEntry'!E8</f>
        <v>#N/A</v>
      </c>
      <c r="D15" s="832"/>
      <c r="E15" s="794">
        <f>XpndQtr4!F101</f>
        <v>44743</v>
      </c>
      <c r="F15" s="795"/>
      <c r="G15" s="795"/>
      <c r="H15" s="795"/>
      <c r="I15" s="796"/>
      <c r="J15" s="794">
        <f>XpndQtr4!H101</f>
        <v>44834</v>
      </c>
      <c r="K15" s="796"/>
    </row>
    <row r="16" spans="1:12" ht="9" customHeight="1">
      <c r="A16" s="295" t="s">
        <v>1186</v>
      </c>
      <c r="B16" s="296"/>
      <c r="C16" s="296"/>
      <c r="D16" s="270"/>
      <c r="E16" s="253" t="s">
        <v>1187</v>
      </c>
      <c r="F16" s="253"/>
      <c r="G16" s="253"/>
      <c r="H16" s="253"/>
      <c r="I16" s="253"/>
      <c r="J16" s="296"/>
      <c r="K16" s="270"/>
    </row>
    <row r="17" spans="1:12" ht="1.5" customHeight="1">
      <c r="A17" s="299"/>
      <c r="B17" s="271"/>
      <c r="C17" s="271"/>
      <c r="D17" s="272"/>
      <c r="E17" s="300"/>
      <c r="F17" s="300"/>
      <c r="G17" s="300"/>
      <c r="H17" s="300"/>
      <c r="I17" s="300"/>
      <c r="J17" s="271"/>
      <c r="K17" s="272"/>
    </row>
    <row r="18" spans="1:12">
      <c r="A18" s="299" t="s">
        <v>1188</v>
      </c>
      <c r="B18" s="835" t="e">
        <f>'Instructions-DataEntry'!E4</f>
        <v>#N/A</v>
      </c>
      <c r="C18" s="836"/>
      <c r="D18" s="837"/>
      <c r="E18" s="300" t="s">
        <v>1188</v>
      </c>
      <c r="F18" s="308"/>
      <c r="G18" s="300"/>
      <c r="H18" s="300"/>
      <c r="I18" s="300"/>
      <c r="J18" s="271"/>
      <c r="K18" s="272"/>
    </row>
    <row r="19" spans="1:12">
      <c r="A19" s="299"/>
      <c r="B19" s="836"/>
      <c r="C19" s="836"/>
      <c r="D19" s="837"/>
      <c r="E19" s="300"/>
      <c r="F19" s="308"/>
      <c r="G19" s="300"/>
      <c r="H19" s="300"/>
      <c r="I19" s="300"/>
      <c r="J19" s="271"/>
      <c r="K19" s="272"/>
    </row>
    <row r="20" spans="1:12">
      <c r="A20" s="299" t="s">
        <v>1189</v>
      </c>
      <c r="B20" s="835" t="e">
        <f>'Instructions-DataEntry'!E5</f>
        <v>#N/A</v>
      </c>
      <c r="C20" s="836"/>
      <c r="D20" s="837"/>
      <c r="E20" s="309" t="s">
        <v>1190</v>
      </c>
      <c r="F20" s="308"/>
      <c r="G20" s="308" t="s">
        <v>1244</v>
      </c>
      <c r="H20" s="300"/>
      <c r="I20" s="300"/>
      <c r="J20" s="271"/>
      <c r="K20" s="272"/>
    </row>
    <row r="21" spans="1:12">
      <c r="A21" s="310" t="s">
        <v>1191</v>
      </c>
      <c r="B21" s="836"/>
      <c r="C21" s="836"/>
      <c r="D21" s="837"/>
      <c r="E21" s="311" t="s">
        <v>1191</v>
      </c>
      <c r="F21" s="312"/>
      <c r="G21" s="253"/>
      <c r="H21" s="253"/>
      <c r="I21" s="253"/>
      <c r="J21" s="296"/>
      <c r="K21" s="270"/>
    </row>
    <row r="22" spans="1:12" ht="12.75" customHeight="1">
      <c r="A22" s="313" t="s">
        <v>1192</v>
      </c>
      <c r="B22" s="835" t="e">
        <f>'Instructions-DataEntry'!E6</f>
        <v>#N/A</v>
      </c>
      <c r="C22" s="836"/>
      <c r="D22" s="837"/>
      <c r="E22" s="309" t="s">
        <v>1192</v>
      </c>
      <c r="F22" s="308"/>
      <c r="G22" s="300"/>
      <c r="H22" s="300"/>
      <c r="I22" s="300"/>
      <c r="J22" s="271"/>
      <c r="K22" s="272"/>
    </row>
    <row r="23" spans="1:12" ht="9" customHeight="1">
      <c r="A23" s="310" t="s">
        <v>1193</v>
      </c>
      <c r="B23" s="836"/>
      <c r="C23" s="836"/>
      <c r="D23" s="837"/>
      <c r="E23" s="311" t="s">
        <v>1193</v>
      </c>
      <c r="F23" s="253"/>
      <c r="G23" s="253"/>
      <c r="H23" s="253"/>
      <c r="I23" s="253"/>
      <c r="J23" s="296"/>
      <c r="K23" s="270"/>
      <c r="L23" s="784" t="s">
        <v>1194</v>
      </c>
    </row>
    <row r="24" spans="1:12" ht="1.5" customHeight="1">
      <c r="A24" s="259"/>
      <c r="B24" s="314"/>
      <c r="C24" s="314"/>
      <c r="D24" s="315"/>
      <c r="E24" s="260"/>
      <c r="F24" s="260"/>
      <c r="G24" s="260"/>
      <c r="H24" s="260"/>
      <c r="I24" s="260"/>
      <c r="J24" s="260"/>
      <c r="K24" s="263"/>
      <c r="L24" s="797"/>
    </row>
    <row r="25" spans="1:12">
      <c r="A25" s="304" t="s">
        <v>1195</v>
      </c>
      <c r="B25" s="316"/>
      <c r="C25" s="305" t="s">
        <v>1196</v>
      </c>
      <c r="D25" s="305"/>
      <c r="E25" s="305"/>
      <c r="F25" s="305"/>
      <c r="G25" s="305"/>
      <c r="H25" s="305"/>
      <c r="I25" s="316"/>
      <c r="J25" s="316"/>
      <c r="K25" s="317"/>
      <c r="L25" s="797"/>
    </row>
    <row r="26" spans="1:12" ht="9.75" customHeight="1">
      <c r="A26" s="256"/>
      <c r="B26" s="257"/>
      <c r="C26" s="252"/>
      <c r="D26" s="318" t="s">
        <v>1197</v>
      </c>
      <c r="E26" s="319" t="s">
        <v>1198</v>
      </c>
      <c r="F26" s="303"/>
      <c r="G26" s="319" t="s">
        <v>1199</v>
      </c>
      <c r="H26" s="300"/>
      <c r="I26" s="303"/>
      <c r="J26" s="271"/>
      <c r="K26" s="272"/>
      <c r="L26" s="797"/>
    </row>
    <row r="27" spans="1:12" ht="15.75" customHeight="1">
      <c r="A27" s="299" t="s">
        <v>1200</v>
      </c>
      <c r="B27" s="271"/>
      <c r="C27" s="272"/>
      <c r="D27" s="320"/>
      <c r="E27" s="321"/>
      <c r="F27" s="320"/>
      <c r="G27" s="321"/>
      <c r="H27" s="321"/>
      <c r="I27" s="320"/>
      <c r="J27" s="322" t="s">
        <v>1201</v>
      </c>
      <c r="K27" s="320"/>
      <c r="L27" s="797"/>
    </row>
    <row r="28" spans="1:12" ht="1.5" customHeight="1">
      <c r="A28" s="299"/>
      <c r="B28" s="271"/>
      <c r="C28" s="272"/>
      <c r="D28" s="320"/>
      <c r="E28" s="321"/>
      <c r="F28" s="320"/>
      <c r="G28" s="321"/>
      <c r="H28" s="321"/>
      <c r="I28" s="320"/>
      <c r="J28" s="322"/>
      <c r="K28" s="320"/>
    </row>
    <row r="29" spans="1:12" ht="15" customHeight="1">
      <c r="A29" s="259"/>
      <c r="B29" s="260"/>
      <c r="C29" s="263"/>
      <c r="D29" s="263"/>
      <c r="E29" s="260"/>
      <c r="F29" s="263"/>
      <c r="G29" s="260"/>
      <c r="H29" s="260"/>
      <c r="I29" s="263"/>
      <c r="J29" s="260"/>
      <c r="K29" s="263"/>
    </row>
    <row r="30" spans="1:12" ht="9.75" customHeight="1">
      <c r="A30" s="323" t="s">
        <v>1202</v>
      </c>
      <c r="B30" s="324"/>
      <c r="C30" s="325" t="s">
        <v>1203</v>
      </c>
      <c r="D30" s="326"/>
      <c r="E30" s="327"/>
      <c r="F30" s="326"/>
      <c r="G30" s="327"/>
      <c r="H30" s="328"/>
      <c r="I30" s="326"/>
      <c r="J30" s="798">
        <f>ErrorChkQ4!J22</f>
        <v>0</v>
      </c>
      <c r="K30" s="799"/>
      <c r="L30" s="802"/>
    </row>
    <row r="31" spans="1:12" ht="9.75" customHeight="1">
      <c r="A31" s="329" t="s">
        <v>1204</v>
      </c>
      <c r="B31" s="833">
        <f>J15</f>
        <v>44834</v>
      </c>
      <c r="C31" s="834"/>
      <c r="D31" s="330"/>
      <c r="E31" s="331"/>
      <c r="F31" s="330"/>
      <c r="G31" s="331"/>
      <c r="H31" s="331"/>
      <c r="I31" s="330"/>
      <c r="J31" s="800"/>
      <c r="K31" s="801"/>
      <c r="L31" s="802"/>
    </row>
    <row r="32" spans="1:12" ht="19.5" customHeight="1">
      <c r="A32" s="332" t="s">
        <v>1205</v>
      </c>
      <c r="B32" s="333"/>
      <c r="C32" s="334"/>
      <c r="D32" s="307"/>
      <c r="E32" s="306"/>
      <c r="F32" s="307"/>
      <c r="G32" s="306"/>
      <c r="H32" s="306"/>
      <c r="I32" s="307"/>
      <c r="J32" s="804"/>
      <c r="K32" s="805"/>
      <c r="L32" s="802"/>
    </row>
    <row r="33" spans="1:12" ht="9.75" customHeight="1">
      <c r="A33" s="323" t="s">
        <v>1206</v>
      </c>
      <c r="B33" s="324"/>
      <c r="C33" s="335"/>
      <c r="D33" s="303"/>
      <c r="E33" s="336"/>
      <c r="F33" s="303"/>
      <c r="G33" s="336"/>
      <c r="H33" s="336"/>
      <c r="I33" s="303"/>
      <c r="J33" s="806">
        <f>J30-J32</f>
        <v>0</v>
      </c>
      <c r="K33" s="807"/>
      <c r="L33" s="802"/>
    </row>
    <row r="34" spans="1:12" ht="9" customHeight="1">
      <c r="A34" s="329" t="s">
        <v>1207</v>
      </c>
      <c r="B34" s="337"/>
      <c r="C34" s="338"/>
      <c r="D34" s="302"/>
      <c r="E34" s="301"/>
      <c r="F34" s="302"/>
      <c r="G34" s="301"/>
      <c r="H34" s="301"/>
      <c r="I34" s="302"/>
      <c r="J34" s="808"/>
      <c r="K34" s="809"/>
      <c r="L34" s="803"/>
    </row>
    <row r="35" spans="1:12" ht="9.75" customHeight="1">
      <c r="A35" s="323" t="s">
        <v>1208</v>
      </c>
      <c r="B35" s="324"/>
      <c r="C35" s="335"/>
      <c r="D35" s="303"/>
      <c r="E35" s="336"/>
      <c r="F35" s="303"/>
      <c r="G35" s="336"/>
      <c r="H35" s="336"/>
      <c r="I35" s="303"/>
      <c r="J35" s="806"/>
      <c r="K35" s="807"/>
    </row>
    <row r="36" spans="1:12" ht="9" customHeight="1">
      <c r="A36" s="329" t="s">
        <v>1209</v>
      </c>
      <c r="B36" s="337"/>
      <c r="C36" s="338"/>
      <c r="D36" s="302"/>
      <c r="E36" s="301"/>
      <c r="F36" s="302"/>
      <c r="G36" s="301"/>
      <c r="H36" s="301"/>
      <c r="I36" s="302"/>
      <c r="J36" s="808"/>
      <c r="K36" s="809"/>
      <c r="L36" s="810"/>
    </row>
    <row r="37" spans="1:12" ht="19.5" customHeight="1">
      <c r="A37" s="332" t="s">
        <v>1210</v>
      </c>
      <c r="B37" s="333"/>
      <c r="C37" s="334"/>
      <c r="D37" s="307"/>
      <c r="E37" s="306"/>
      <c r="F37" s="307"/>
      <c r="G37" s="306"/>
      <c r="H37" s="306"/>
      <c r="I37" s="307"/>
      <c r="J37" s="804">
        <f>J33+J35</f>
        <v>0</v>
      </c>
      <c r="K37" s="805"/>
      <c r="L37" s="810"/>
    </row>
    <row r="38" spans="1:12" ht="19.5" customHeight="1">
      <c r="A38" s="332" t="s">
        <v>1211</v>
      </c>
      <c r="B38" s="333"/>
      <c r="C38" s="334"/>
      <c r="D38" s="307"/>
      <c r="E38" s="306"/>
      <c r="F38" s="307"/>
      <c r="G38" s="306"/>
      <c r="H38" s="306"/>
      <c r="I38" s="307"/>
      <c r="J38" s="804" t="e">
        <f>ErrorChkQ4!J24</f>
        <v>#N/A</v>
      </c>
      <c r="K38" s="805"/>
      <c r="L38" s="810"/>
    </row>
    <row r="39" spans="1:12" ht="19.5" customHeight="1">
      <c r="A39" s="332" t="s">
        <v>1212</v>
      </c>
      <c r="B39" s="333"/>
      <c r="C39" s="334"/>
      <c r="D39" s="339"/>
      <c r="E39" s="340"/>
      <c r="F39" s="339"/>
      <c r="G39" s="340"/>
      <c r="H39" s="340"/>
      <c r="I39" s="339"/>
      <c r="J39" s="804" t="e">
        <f>J37-J38</f>
        <v>#N/A</v>
      </c>
      <c r="K39" s="805"/>
      <c r="L39" s="810"/>
    </row>
    <row r="40" spans="1:12" ht="19.5" customHeight="1">
      <c r="A40" s="332" t="s">
        <v>1213</v>
      </c>
      <c r="B40" s="333"/>
      <c r="C40" s="334"/>
      <c r="D40" s="339"/>
      <c r="E40" s="340"/>
      <c r="F40" s="339"/>
      <c r="G40" s="340"/>
      <c r="H40" s="340"/>
      <c r="I40" s="339"/>
      <c r="J40" s="811" t="e">
        <f>IF(XpndQtr4!H2="No",SF270Qtr3!J41+SF270Qtr3!J40,Payments!D10+Payments!D11+Payments!D12+Payments!D13)</f>
        <v>#N/A</v>
      </c>
      <c r="K40" s="812"/>
    </row>
    <row r="41" spans="1:12" ht="9.75" customHeight="1">
      <c r="A41" s="323" t="s">
        <v>1214</v>
      </c>
      <c r="B41" s="324"/>
      <c r="C41" s="335"/>
      <c r="D41" s="303"/>
      <c r="E41" s="336"/>
      <c r="F41" s="303"/>
      <c r="G41" s="336"/>
      <c r="H41" s="336"/>
      <c r="I41" s="303"/>
      <c r="J41" s="806" t="e">
        <f>J39-J40</f>
        <v>#N/A</v>
      </c>
      <c r="K41" s="807"/>
      <c r="L41" s="841"/>
    </row>
    <row r="42" spans="1:12" ht="9.75" customHeight="1">
      <c r="A42" s="329" t="s">
        <v>1215</v>
      </c>
      <c r="B42" s="337"/>
      <c r="C42" s="338"/>
      <c r="D42" s="302"/>
      <c r="E42" s="301"/>
      <c r="F42" s="302"/>
      <c r="G42" s="301"/>
      <c r="H42" s="301"/>
      <c r="I42" s="302"/>
      <c r="J42" s="808"/>
      <c r="K42" s="809"/>
      <c r="L42" s="841"/>
    </row>
    <row r="43" spans="1:12" ht="9.9499999999999993" customHeight="1">
      <c r="A43" s="256"/>
      <c r="B43" s="252"/>
      <c r="C43" s="341"/>
      <c r="D43" s="341"/>
      <c r="F43" s="252"/>
      <c r="I43" s="252"/>
      <c r="J43" s="257"/>
      <c r="K43" s="258"/>
      <c r="L43" s="841"/>
    </row>
    <row r="44" spans="1:12" ht="9" customHeight="1">
      <c r="A44" s="295" t="s">
        <v>1216</v>
      </c>
      <c r="B44" s="270"/>
      <c r="C44" s="342" t="s">
        <v>1217</v>
      </c>
      <c r="D44" s="343"/>
      <c r="E44" s="260"/>
      <c r="F44" s="263"/>
      <c r="G44" s="260"/>
      <c r="H44" s="260"/>
      <c r="I44" s="263"/>
      <c r="J44" s="260"/>
      <c r="K44" s="263"/>
      <c r="L44" s="841"/>
    </row>
    <row r="45" spans="1:12" ht="9.9499999999999993" customHeight="1">
      <c r="A45" s="295" t="s">
        <v>1218</v>
      </c>
      <c r="B45" s="270"/>
      <c r="C45" s="344"/>
      <c r="D45" s="345"/>
      <c r="F45" s="258"/>
      <c r="I45" s="258"/>
      <c r="J45" s="257"/>
      <c r="K45" s="258"/>
      <c r="L45" s="842"/>
    </row>
    <row r="46" spans="1:12" ht="9.9499999999999993" customHeight="1">
      <c r="A46" s="295" t="s">
        <v>1219</v>
      </c>
      <c r="B46" s="270"/>
      <c r="C46" s="342" t="s">
        <v>1220</v>
      </c>
      <c r="D46" s="343"/>
      <c r="E46" s="260"/>
      <c r="F46" s="263"/>
      <c r="G46" s="260"/>
      <c r="H46" s="260"/>
      <c r="I46" s="263"/>
      <c r="J46" s="260"/>
      <c r="K46" s="263"/>
      <c r="L46" s="842"/>
    </row>
    <row r="47" spans="1:12" ht="9.9499999999999993" customHeight="1">
      <c r="A47" s="295" t="s">
        <v>1221</v>
      </c>
      <c r="B47" s="270"/>
      <c r="C47" s="344"/>
      <c r="D47" s="345"/>
      <c r="E47" s="257"/>
      <c r="F47" s="258"/>
      <c r="G47" s="257"/>
      <c r="H47" s="257"/>
      <c r="I47" s="258"/>
      <c r="J47" s="257"/>
      <c r="K47" s="258"/>
      <c r="L47" s="842"/>
    </row>
    <row r="48" spans="1:12" ht="9.9499999999999993" customHeight="1">
      <c r="A48" s="329" t="s">
        <v>1222</v>
      </c>
      <c r="B48" s="346"/>
      <c r="C48" s="290" t="s">
        <v>1223</v>
      </c>
      <c r="D48" s="343"/>
      <c r="E48" s="260"/>
      <c r="F48" s="263"/>
      <c r="G48" s="260"/>
      <c r="H48" s="260"/>
      <c r="I48" s="263"/>
      <c r="J48" s="260"/>
      <c r="K48" s="263"/>
      <c r="L48" s="842"/>
    </row>
    <row r="49" spans="1:18">
      <c r="A49" s="304" t="s">
        <v>1224</v>
      </c>
      <c r="B49" s="316"/>
      <c r="C49" s="316"/>
      <c r="D49" s="305" t="s">
        <v>1225</v>
      </c>
      <c r="E49" s="305"/>
      <c r="F49" s="305"/>
      <c r="G49" s="305"/>
      <c r="H49" s="316"/>
      <c r="I49" s="316"/>
      <c r="J49" s="316"/>
      <c r="K49" s="317"/>
      <c r="L49" s="843"/>
    </row>
    <row r="50" spans="1:18" ht="15.95" customHeight="1">
      <c r="A50" s="347" t="s">
        <v>1226</v>
      </c>
      <c r="B50" s="306"/>
      <c r="C50" s="306"/>
      <c r="D50" s="306"/>
      <c r="E50" s="306"/>
      <c r="F50" s="306"/>
      <c r="G50" s="306"/>
      <c r="H50" s="306"/>
      <c r="I50" s="307"/>
      <c r="J50" s="348" t="s">
        <v>1227</v>
      </c>
      <c r="K50" s="307"/>
      <c r="L50" s="844"/>
    </row>
    <row r="51" spans="1:18" ht="15" customHeight="1">
      <c r="A51" s="347" t="s">
        <v>1228</v>
      </c>
      <c r="B51" s="306"/>
      <c r="C51" s="306"/>
      <c r="D51" s="306"/>
      <c r="E51" s="306"/>
      <c r="F51" s="306"/>
      <c r="G51" s="306"/>
      <c r="H51" s="306"/>
      <c r="I51" s="307"/>
      <c r="J51" s="349"/>
      <c r="K51" s="307"/>
      <c r="L51" s="844"/>
      <c r="M51" s="350"/>
      <c r="N51" s="350"/>
      <c r="O51" s="350"/>
      <c r="P51" s="350"/>
      <c r="Q51" s="350"/>
      <c r="R51" s="350"/>
    </row>
    <row r="52" spans="1:18" ht="15.95" customHeight="1">
      <c r="A52" s="347" t="s">
        <v>1229</v>
      </c>
      <c r="B52" s="306"/>
      <c r="C52" s="306"/>
      <c r="D52" s="306"/>
      <c r="E52" s="306"/>
      <c r="F52" s="306"/>
      <c r="G52" s="306"/>
      <c r="H52" s="306"/>
      <c r="I52" s="307"/>
      <c r="J52" s="348" t="s">
        <v>1227</v>
      </c>
      <c r="K52" s="307"/>
      <c r="L52" s="844"/>
    </row>
    <row r="53" spans="1:18" ht="13.5" customHeight="1">
      <c r="A53" s="845" t="s">
        <v>1230</v>
      </c>
      <c r="B53" s="846"/>
      <c r="C53" s="813" t="s">
        <v>1231</v>
      </c>
      <c r="D53" s="814"/>
      <c r="E53" s="814"/>
      <c r="F53" s="814"/>
      <c r="G53" s="814"/>
      <c r="H53" s="815"/>
      <c r="I53" s="813" t="s">
        <v>1232</v>
      </c>
      <c r="J53" s="814"/>
      <c r="K53" s="815"/>
    </row>
    <row r="54" spans="1:18" ht="13.5" customHeight="1">
      <c r="A54" s="847"/>
      <c r="B54" s="848"/>
      <c r="C54" s="851"/>
      <c r="D54" s="852"/>
      <c r="E54" s="852"/>
      <c r="F54" s="852"/>
      <c r="G54" s="852"/>
      <c r="H54" s="853"/>
      <c r="I54" s="816">
        <f>ErrorChkQ4!I6</f>
        <v>0</v>
      </c>
      <c r="J54" s="817"/>
      <c r="K54" s="818"/>
    </row>
    <row r="55" spans="1:18" ht="13.5" customHeight="1">
      <c r="A55" s="847"/>
      <c r="B55" s="848"/>
      <c r="C55" s="854"/>
      <c r="D55" s="855"/>
      <c r="E55" s="855"/>
      <c r="F55" s="855"/>
      <c r="G55" s="855"/>
      <c r="H55" s="856"/>
      <c r="I55" s="794"/>
      <c r="J55" s="795"/>
      <c r="K55" s="796"/>
    </row>
    <row r="56" spans="1:18" ht="13.5" customHeight="1">
      <c r="A56" s="847"/>
      <c r="B56" s="848"/>
      <c r="C56" s="819" t="s">
        <v>1233</v>
      </c>
      <c r="D56" s="820"/>
      <c r="E56" s="820"/>
      <c r="F56" s="820"/>
      <c r="G56" s="820"/>
      <c r="H56" s="821"/>
      <c r="I56" s="813" t="s">
        <v>1234</v>
      </c>
      <c r="J56" s="814"/>
      <c r="K56" s="815"/>
    </row>
    <row r="57" spans="1:18" ht="13.5" customHeight="1">
      <c r="A57" s="847"/>
      <c r="B57" s="848"/>
      <c r="C57" s="838" t="e">
        <f>'Instructions-DataEntry'!E14</f>
        <v>#N/A</v>
      </c>
      <c r="D57" s="839"/>
      <c r="E57" s="839"/>
      <c r="F57" s="839"/>
      <c r="G57" s="839"/>
      <c r="H57" s="840"/>
      <c r="I57" s="822" t="e">
        <f>'Instructions-DataEntry'!E16</f>
        <v>#N/A</v>
      </c>
      <c r="J57" s="823"/>
      <c r="K57" s="824"/>
    </row>
    <row r="58" spans="1:18" ht="13.5" customHeight="1">
      <c r="A58" s="849"/>
      <c r="B58" s="850"/>
      <c r="C58" s="828" t="e">
        <f>'Instructions-DataEntry'!E15</f>
        <v>#N/A</v>
      </c>
      <c r="D58" s="826"/>
      <c r="E58" s="826"/>
      <c r="F58" s="826"/>
      <c r="G58" s="826"/>
      <c r="H58" s="827"/>
      <c r="I58" s="825"/>
      <c r="J58" s="826"/>
      <c r="K58" s="827"/>
    </row>
    <row r="59" spans="1:18" ht="9" customHeight="1">
      <c r="A59" s="253" t="s">
        <v>1235</v>
      </c>
      <c r="B59" s="253"/>
      <c r="C59" s="253"/>
      <c r="D59" s="253"/>
      <c r="E59" s="311"/>
      <c r="F59" s="253"/>
      <c r="G59" s="253"/>
      <c r="H59" s="253"/>
      <c r="I59" s="253" t="s">
        <v>1236</v>
      </c>
      <c r="J59" s="253"/>
      <c r="K59" s="253"/>
    </row>
    <row r="60" spans="1:18" ht="9" customHeight="1">
      <c r="A60" s="300"/>
      <c r="B60" s="300"/>
      <c r="C60" s="300"/>
      <c r="D60" s="300"/>
      <c r="E60" s="300"/>
      <c r="F60" s="300"/>
      <c r="G60" s="300"/>
      <c r="H60" s="300"/>
      <c r="I60" s="253" t="s">
        <v>1237</v>
      </c>
      <c r="J60" s="253"/>
      <c r="K60" s="253"/>
    </row>
    <row r="115" spans="1:14" ht="12.75" customHeight="1">
      <c r="A115" s="391"/>
      <c r="B115" s="829" t="s">
        <v>1250</v>
      </c>
      <c r="C115" s="829"/>
      <c r="D115" s="829"/>
      <c r="E115" s="829"/>
      <c r="F115" s="829"/>
      <c r="G115" s="829"/>
      <c r="H115" s="829"/>
      <c r="I115" s="829"/>
      <c r="J115" s="829"/>
      <c r="K115" s="829"/>
      <c r="L115" s="829"/>
      <c r="M115" s="829"/>
      <c r="N115" s="392"/>
    </row>
    <row r="116" spans="1:14" ht="12.75" customHeight="1">
      <c r="A116" s="391"/>
      <c r="B116" s="829"/>
      <c r="C116" s="829"/>
      <c r="D116" s="829"/>
      <c r="E116" s="829"/>
      <c r="F116" s="829"/>
      <c r="G116" s="829"/>
      <c r="H116" s="829"/>
      <c r="I116" s="829"/>
      <c r="J116" s="829"/>
      <c r="K116" s="829"/>
      <c r="L116" s="829"/>
      <c r="M116" s="829"/>
      <c r="N116" s="392"/>
    </row>
    <row r="117" spans="1:14" ht="12.75" customHeight="1">
      <c r="A117" s="391"/>
      <c r="B117" s="829"/>
      <c r="C117" s="829"/>
      <c r="D117" s="829"/>
      <c r="E117" s="829"/>
      <c r="F117" s="829"/>
      <c r="G117" s="829"/>
      <c r="H117" s="829"/>
      <c r="I117" s="829"/>
      <c r="J117" s="829"/>
      <c r="K117" s="829"/>
      <c r="L117" s="829"/>
      <c r="M117" s="829"/>
      <c r="N117" s="392"/>
    </row>
    <row r="118" spans="1:14" ht="12.75" customHeight="1">
      <c r="A118" s="391"/>
      <c r="B118" s="829"/>
      <c r="C118" s="829"/>
      <c r="D118" s="829"/>
      <c r="E118" s="829"/>
      <c r="F118" s="829"/>
      <c r="G118" s="829"/>
      <c r="H118" s="829"/>
      <c r="I118" s="829"/>
      <c r="J118" s="829"/>
      <c r="K118" s="829"/>
      <c r="L118" s="829"/>
      <c r="M118" s="829"/>
      <c r="N118" s="392"/>
    </row>
    <row r="119" spans="1:14" ht="12.75" customHeight="1">
      <c r="A119" s="391"/>
      <c r="B119" s="829"/>
      <c r="C119" s="829"/>
      <c r="D119" s="829"/>
      <c r="E119" s="829"/>
      <c r="F119" s="829"/>
      <c r="G119" s="829"/>
      <c r="H119" s="829"/>
      <c r="I119" s="829"/>
      <c r="J119" s="829"/>
      <c r="K119" s="829"/>
      <c r="L119" s="829"/>
      <c r="M119" s="829"/>
      <c r="N119" s="392"/>
    </row>
    <row r="120" spans="1:14" ht="12.75" customHeight="1">
      <c r="A120" s="391"/>
      <c r="B120" s="829"/>
      <c r="C120" s="829"/>
      <c r="D120" s="829"/>
      <c r="E120" s="829"/>
      <c r="F120" s="829"/>
      <c r="G120" s="829"/>
      <c r="H120" s="829"/>
      <c r="I120" s="829"/>
      <c r="J120" s="829"/>
      <c r="K120" s="829"/>
      <c r="L120" s="829"/>
      <c r="M120" s="829"/>
      <c r="N120" s="392"/>
    </row>
    <row r="121" spans="1:14" ht="12.75" customHeight="1">
      <c r="A121" s="391"/>
      <c r="B121" s="829"/>
      <c r="C121" s="829"/>
      <c r="D121" s="829"/>
      <c r="E121" s="829"/>
      <c r="F121" s="829"/>
      <c r="G121" s="829"/>
      <c r="H121" s="829"/>
      <c r="I121" s="829"/>
      <c r="J121" s="829"/>
      <c r="K121" s="829"/>
      <c r="L121" s="829"/>
      <c r="M121" s="829"/>
      <c r="N121" s="392"/>
    </row>
    <row r="122" spans="1:14" ht="12.75" customHeight="1">
      <c r="A122" s="391"/>
      <c r="B122" s="829"/>
      <c r="C122" s="829"/>
      <c r="D122" s="829"/>
      <c r="E122" s="829"/>
      <c r="F122" s="829"/>
      <c r="G122" s="829"/>
      <c r="H122" s="829"/>
      <c r="I122" s="829"/>
      <c r="J122" s="829"/>
      <c r="K122" s="829"/>
      <c r="L122" s="829"/>
      <c r="M122" s="829"/>
      <c r="N122" s="392"/>
    </row>
    <row r="123" spans="1:14" ht="12.75" customHeight="1">
      <c r="A123" s="391"/>
      <c r="B123" s="829"/>
      <c r="C123" s="829"/>
      <c r="D123" s="829"/>
      <c r="E123" s="829"/>
      <c r="F123" s="829"/>
      <c r="G123" s="829"/>
      <c r="H123" s="829"/>
      <c r="I123" s="829"/>
      <c r="J123" s="829"/>
      <c r="K123" s="829"/>
      <c r="L123" s="829"/>
      <c r="M123" s="829"/>
      <c r="N123" s="392"/>
    </row>
    <row r="124" spans="1:14" ht="12.75" customHeight="1">
      <c r="A124" s="391"/>
      <c r="B124" s="829"/>
      <c r="C124" s="829"/>
      <c r="D124" s="829"/>
      <c r="E124" s="829"/>
      <c r="F124" s="829"/>
      <c r="G124" s="829"/>
      <c r="H124" s="829"/>
      <c r="I124" s="829"/>
      <c r="J124" s="829"/>
      <c r="K124" s="829"/>
      <c r="L124" s="829"/>
      <c r="M124" s="829"/>
      <c r="N124" s="392"/>
    </row>
    <row r="125" spans="1:14" ht="12.75" customHeight="1">
      <c r="A125" s="391"/>
      <c r="B125" s="829"/>
      <c r="C125" s="829"/>
      <c r="D125" s="829"/>
      <c r="E125" s="829"/>
      <c r="F125" s="829"/>
      <c r="G125" s="829"/>
      <c r="H125" s="829"/>
      <c r="I125" s="829"/>
      <c r="J125" s="829"/>
      <c r="K125" s="829"/>
      <c r="L125" s="829"/>
      <c r="M125" s="829"/>
      <c r="N125" s="392"/>
    </row>
    <row r="126" spans="1:14" ht="12.75" customHeight="1">
      <c r="A126" s="391"/>
      <c r="B126" s="829"/>
      <c r="C126" s="829"/>
      <c r="D126" s="829"/>
      <c r="E126" s="829"/>
      <c r="F126" s="829"/>
      <c r="G126" s="829"/>
      <c r="H126" s="829"/>
      <c r="I126" s="829"/>
      <c r="J126" s="829"/>
      <c r="K126" s="829"/>
      <c r="L126" s="829"/>
      <c r="M126" s="829"/>
      <c r="N126" s="392"/>
    </row>
    <row r="127" spans="1:14" ht="12.75" customHeight="1">
      <c r="A127" s="391"/>
      <c r="B127" s="829"/>
      <c r="C127" s="829"/>
      <c r="D127" s="829"/>
      <c r="E127" s="829"/>
      <c r="F127" s="829"/>
      <c r="G127" s="829"/>
      <c r="H127" s="829"/>
      <c r="I127" s="829"/>
      <c r="J127" s="829"/>
      <c r="K127" s="829"/>
      <c r="L127" s="829"/>
      <c r="M127" s="829"/>
      <c r="N127" s="392"/>
    </row>
    <row r="128" spans="1:14" ht="12.75" customHeight="1">
      <c r="A128" s="391"/>
      <c r="B128" s="829"/>
      <c r="C128" s="829"/>
      <c r="D128" s="829"/>
      <c r="E128" s="829"/>
      <c r="F128" s="829"/>
      <c r="G128" s="829"/>
      <c r="H128" s="829"/>
      <c r="I128" s="829"/>
      <c r="J128" s="829"/>
      <c r="K128" s="829"/>
      <c r="L128" s="829"/>
      <c r="M128" s="829"/>
      <c r="N128" s="392"/>
    </row>
    <row r="129" spans="1:14" ht="12.75" customHeight="1">
      <c r="A129" s="391"/>
      <c r="B129" s="829"/>
      <c r="C129" s="829"/>
      <c r="D129" s="829"/>
      <c r="E129" s="829"/>
      <c r="F129" s="829"/>
      <c r="G129" s="829"/>
      <c r="H129" s="829"/>
      <c r="I129" s="829"/>
      <c r="J129" s="829"/>
      <c r="K129" s="829"/>
      <c r="L129" s="829"/>
      <c r="M129" s="829"/>
      <c r="N129" s="392"/>
    </row>
    <row r="130" spans="1:14" ht="12.75" customHeight="1">
      <c r="A130" s="391"/>
      <c r="B130" s="829"/>
      <c r="C130" s="829"/>
      <c r="D130" s="829"/>
      <c r="E130" s="829"/>
      <c r="F130" s="829"/>
      <c r="G130" s="829"/>
      <c r="H130" s="829"/>
      <c r="I130" s="829"/>
      <c r="J130" s="829"/>
      <c r="K130" s="829"/>
      <c r="L130" s="829"/>
      <c r="M130" s="829"/>
      <c r="N130" s="392"/>
    </row>
    <row r="131" spans="1:14" ht="12.75" customHeight="1">
      <c r="A131" s="391"/>
      <c r="B131" s="829"/>
      <c r="C131" s="829"/>
      <c r="D131" s="829"/>
      <c r="E131" s="829"/>
      <c r="F131" s="829"/>
      <c r="G131" s="829"/>
      <c r="H131" s="829"/>
      <c r="I131" s="829"/>
      <c r="J131" s="829"/>
      <c r="K131" s="829"/>
      <c r="L131" s="829"/>
      <c r="M131" s="829"/>
      <c r="N131" s="392"/>
    </row>
    <row r="132" spans="1:14" ht="12.75" customHeight="1">
      <c r="A132" s="391"/>
      <c r="B132" s="829"/>
      <c r="C132" s="829"/>
      <c r="D132" s="829"/>
      <c r="E132" s="829"/>
      <c r="F132" s="829"/>
      <c r="G132" s="829"/>
      <c r="H132" s="829"/>
      <c r="I132" s="829"/>
      <c r="J132" s="829"/>
      <c r="K132" s="829"/>
      <c r="L132" s="829"/>
      <c r="M132" s="829"/>
      <c r="N132" s="392"/>
    </row>
    <row r="133" spans="1:14" ht="12.75" customHeight="1">
      <c r="A133" s="391"/>
      <c r="B133" s="829"/>
      <c r="C133" s="829"/>
      <c r="D133" s="829"/>
      <c r="E133" s="829"/>
      <c r="F133" s="829"/>
      <c r="G133" s="829"/>
      <c r="H133" s="829"/>
      <c r="I133" s="829"/>
      <c r="J133" s="829"/>
      <c r="K133" s="829"/>
      <c r="L133" s="829"/>
      <c r="M133" s="829"/>
      <c r="N133" s="392"/>
    </row>
    <row r="134" spans="1:14" ht="12.75" customHeight="1">
      <c r="A134" s="391"/>
      <c r="B134" s="829"/>
      <c r="C134" s="829"/>
      <c r="D134" s="829"/>
      <c r="E134" s="829"/>
      <c r="F134" s="829"/>
      <c r="G134" s="829"/>
      <c r="H134" s="829"/>
      <c r="I134" s="829"/>
      <c r="J134" s="829"/>
      <c r="K134" s="829"/>
      <c r="L134" s="829"/>
      <c r="M134" s="829"/>
      <c r="N134" s="392"/>
    </row>
    <row r="135" spans="1:14" ht="12.75" customHeight="1">
      <c r="A135" s="391"/>
      <c r="B135" s="829"/>
      <c r="C135" s="829"/>
      <c r="D135" s="829"/>
      <c r="E135" s="829"/>
      <c r="F135" s="829"/>
      <c r="G135" s="829"/>
      <c r="H135" s="829"/>
      <c r="I135" s="829"/>
      <c r="J135" s="829"/>
      <c r="K135" s="829"/>
      <c r="L135" s="829"/>
      <c r="M135" s="829"/>
      <c r="N135" s="392"/>
    </row>
    <row r="136" spans="1:14" ht="12.75" customHeight="1">
      <c r="A136" s="391"/>
      <c r="B136" s="829"/>
      <c r="C136" s="829"/>
      <c r="D136" s="829"/>
      <c r="E136" s="829"/>
      <c r="F136" s="829"/>
      <c r="G136" s="829"/>
      <c r="H136" s="829"/>
      <c r="I136" s="829"/>
      <c r="J136" s="829"/>
      <c r="K136" s="829"/>
      <c r="L136" s="829"/>
      <c r="M136" s="829"/>
      <c r="N136" s="392"/>
    </row>
    <row r="138" spans="1:14">
      <c r="J138" s="779" t="s">
        <v>1152</v>
      </c>
      <c r="K138" s="779"/>
      <c r="L138" s="779"/>
    </row>
    <row r="139" spans="1:14">
      <c r="J139" s="779"/>
      <c r="K139" s="779"/>
      <c r="L139" s="779"/>
    </row>
    <row r="140" spans="1:14">
      <c r="J140" s="779"/>
      <c r="K140" s="779"/>
      <c r="L140" s="779"/>
    </row>
    <row r="141" spans="1:14">
      <c r="J141" s="779"/>
      <c r="K141" s="779"/>
      <c r="L141" s="779"/>
    </row>
    <row r="142" spans="1:14">
      <c r="J142" s="779"/>
      <c r="K142" s="779"/>
      <c r="L142" s="779"/>
    </row>
    <row r="143" spans="1:14">
      <c r="J143" s="779"/>
      <c r="K143" s="779"/>
      <c r="L143" s="779"/>
    </row>
  </sheetData>
  <sheetProtection sheet="1" objects="1" scenarios="1"/>
  <mergeCells count="42">
    <mergeCell ref="B22:D23"/>
    <mergeCell ref="B115:M136"/>
    <mergeCell ref="J138:L143"/>
    <mergeCell ref="A14:B14"/>
    <mergeCell ref="A15:B15"/>
    <mergeCell ref="C15:D15"/>
    <mergeCell ref="B18:D19"/>
    <mergeCell ref="B20:D21"/>
    <mergeCell ref="J41:K42"/>
    <mergeCell ref="L41:L44"/>
    <mergeCell ref="L45:L48"/>
    <mergeCell ref="L49:L52"/>
    <mergeCell ref="A53:B58"/>
    <mergeCell ref="C53:H55"/>
    <mergeCell ref="I53:K53"/>
    <mergeCell ref="I54:K55"/>
    <mergeCell ref="C56:H56"/>
    <mergeCell ref="I56:K56"/>
    <mergeCell ref="C57:H57"/>
    <mergeCell ref="I57:K58"/>
    <mergeCell ref="C58:H58"/>
    <mergeCell ref="J40:K40"/>
    <mergeCell ref="L13:L14"/>
    <mergeCell ref="E15:I15"/>
    <mergeCell ref="J15:K15"/>
    <mergeCell ref="L23:L27"/>
    <mergeCell ref="J30:K31"/>
    <mergeCell ref="L30:L34"/>
    <mergeCell ref="B31:C31"/>
    <mergeCell ref="J32:K32"/>
    <mergeCell ref="J33:K34"/>
    <mergeCell ref="J35:K36"/>
    <mergeCell ref="L36:L39"/>
    <mergeCell ref="J37:K37"/>
    <mergeCell ref="J38:K38"/>
    <mergeCell ref="J39:K39"/>
    <mergeCell ref="A1:I1"/>
    <mergeCell ref="J1:K1"/>
    <mergeCell ref="L1:L4"/>
    <mergeCell ref="L9:L12"/>
    <mergeCell ref="B11:D12"/>
    <mergeCell ref="F12:I12"/>
  </mergeCells>
  <hyperlinks>
    <hyperlink ref="J1:K1" location="Payments!A1" display="CONTINUE" xr:uid="{00000000-0004-0000-1600-000000000000}"/>
    <hyperlink ref="L23:L27" location="'Instructions-DataEntry'!A1" display="Click here to return to data entry &amp; instruction page." xr:uid="{00000000-0004-0000-1600-000001000000}"/>
    <hyperlink ref="J138:L143" location="SF270Qtr4!A1" display="CONTINUE" xr:uid="{00000000-0004-0000-1600-000002000000}"/>
  </hyperlinks>
  <pageMargins left="0.5" right="0" top="0.25" bottom="0.5" header="0.5" footer="0.5"/>
  <pageSetup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D39DAA3B-7F16-4829-AF53-B935881F53ED}">
            <xm:f>Introduction!$J$20="ON"</xm:f>
            <x14:dxf>
              <numFmt numFmtId="10" formatCode="&quot;$&quot;#,##0_);[Red]\(&quot;$&quot;#,##0\)"/>
            </x14:dxf>
          </x14:cfRule>
          <xm:sqref>J30:K42</xm:sqref>
        </x14:conditionalFormatting>
      </x14:conditionalFormatting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dimension ref="A1:R143"/>
  <sheetViews>
    <sheetView showGridLines="0" showRowColHeaders="0" showZeros="0" showOutlineSymbols="0" zoomScale="120" zoomScaleNormal="120" workbookViewId="0">
      <selection sqref="A1:I1"/>
    </sheetView>
  </sheetViews>
  <sheetFormatPr defaultRowHeight="12.75"/>
  <cols>
    <col min="1" max="3" width="9.140625" style="249"/>
    <col min="4" max="4" width="15.85546875" style="249" customWidth="1"/>
    <col min="5" max="5" width="9.85546875" style="249" customWidth="1"/>
    <col min="6" max="6" width="7.28515625" style="249" customWidth="1"/>
    <col min="7" max="7" width="5.85546875" style="249" customWidth="1"/>
    <col min="8" max="8" width="6.42578125" style="249" customWidth="1"/>
    <col min="9" max="9" width="7.5703125" style="249" customWidth="1"/>
    <col min="10" max="10" width="9.140625" style="249"/>
    <col min="11" max="11" width="11.140625" style="249" customWidth="1"/>
    <col min="12" max="12" width="14.85546875" style="249" customWidth="1"/>
    <col min="13" max="259" width="9.140625" style="249"/>
    <col min="260" max="260" width="15.85546875" style="249" customWidth="1"/>
    <col min="261" max="261" width="9.85546875" style="249" customWidth="1"/>
    <col min="262" max="262" width="7.28515625" style="249" customWidth="1"/>
    <col min="263" max="263" width="5.85546875" style="249" customWidth="1"/>
    <col min="264" max="264" width="6.42578125" style="249" customWidth="1"/>
    <col min="265" max="265" width="7.5703125" style="249" customWidth="1"/>
    <col min="266" max="266" width="9.140625" style="249"/>
    <col min="267" max="267" width="11.140625" style="249" customWidth="1"/>
    <col min="268" max="268" width="14.85546875" style="249" customWidth="1"/>
    <col min="269" max="515" width="9.140625" style="249"/>
    <col min="516" max="516" width="15.85546875" style="249" customWidth="1"/>
    <col min="517" max="517" width="9.85546875" style="249" customWidth="1"/>
    <col min="518" max="518" width="7.28515625" style="249" customWidth="1"/>
    <col min="519" max="519" width="5.85546875" style="249" customWidth="1"/>
    <col min="520" max="520" width="6.42578125" style="249" customWidth="1"/>
    <col min="521" max="521" width="7.5703125" style="249" customWidth="1"/>
    <col min="522" max="522" width="9.140625" style="249"/>
    <col min="523" max="523" width="11.140625" style="249" customWidth="1"/>
    <col min="524" max="524" width="14.85546875" style="249" customWidth="1"/>
    <col min="525" max="771" width="9.140625" style="249"/>
    <col min="772" max="772" width="15.85546875" style="249" customWidth="1"/>
    <col min="773" max="773" width="9.85546875" style="249" customWidth="1"/>
    <col min="774" max="774" width="7.28515625" style="249" customWidth="1"/>
    <col min="775" max="775" width="5.85546875" style="249" customWidth="1"/>
    <col min="776" max="776" width="6.42578125" style="249" customWidth="1"/>
    <col min="777" max="777" width="7.5703125" style="249" customWidth="1"/>
    <col min="778" max="778" width="9.140625" style="249"/>
    <col min="779" max="779" width="11.140625" style="249" customWidth="1"/>
    <col min="780" max="780" width="14.85546875" style="249" customWidth="1"/>
    <col min="781" max="1027" width="9.140625" style="249"/>
    <col min="1028" max="1028" width="15.85546875" style="249" customWidth="1"/>
    <col min="1029" max="1029" width="9.85546875" style="249" customWidth="1"/>
    <col min="1030" max="1030" width="7.28515625" style="249" customWidth="1"/>
    <col min="1031" max="1031" width="5.85546875" style="249" customWidth="1"/>
    <col min="1032" max="1032" width="6.42578125" style="249" customWidth="1"/>
    <col min="1033" max="1033" width="7.5703125" style="249" customWidth="1"/>
    <col min="1034" max="1034" width="9.140625" style="249"/>
    <col min="1035" max="1035" width="11.140625" style="249" customWidth="1"/>
    <col min="1036" max="1036" width="14.85546875" style="249" customWidth="1"/>
    <col min="1037" max="1283" width="9.140625" style="249"/>
    <col min="1284" max="1284" width="15.85546875" style="249" customWidth="1"/>
    <col min="1285" max="1285" width="9.85546875" style="249" customWidth="1"/>
    <col min="1286" max="1286" width="7.28515625" style="249" customWidth="1"/>
    <col min="1287" max="1287" width="5.85546875" style="249" customWidth="1"/>
    <col min="1288" max="1288" width="6.42578125" style="249" customWidth="1"/>
    <col min="1289" max="1289" width="7.5703125" style="249" customWidth="1"/>
    <col min="1290" max="1290" width="9.140625" style="249"/>
    <col min="1291" max="1291" width="11.140625" style="249" customWidth="1"/>
    <col min="1292" max="1292" width="14.85546875" style="249" customWidth="1"/>
    <col min="1293" max="1539" width="9.140625" style="249"/>
    <col min="1540" max="1540" width="15.85546875" style="249" customWidth="1"/>
    <col min="1541" max="1541" width="9.85546875" style="249" customWidth="1"/>
    <col min="1542" max="1542" width="7.28515625" style="249" customWidth="1"/>
    <col min="1543" max="1543" width="5.85546875" style="249" customWidth="1"/>
    <col min="1544" max="1544" width="6.42578125" style="249" customWidth="1"/>
    <col min="1545" max="1545" width="7.5703125" style="249" customWidth="1"/>
    <col min="1546" max="1546" width="9.140625" style="249"/>
    <col min="1547" max="1547" width="11.140625" style="249" customWidth="1"/>
    <col min="1548" max="1548" width="14.85546875" style="249" customWidth="1"/>
    <col min="1549" max="1795" width="9.140625" style="249"/>
    <col min="1796" max="1796" width="15.85546875" style="249" customWidth="1"/>
    <col min="1797" max="1797" width="9.85546875" style="249" customWidth="1"/>
    <col min="1798" max="1798" width="7.28515625" style="249" customWidth="1"/>
    <col min="1799" max="1799" width="5.85546875" style="249" customWidth="1"/>
    <col min="1800" max="1800" width="6.42578125" style="249" customWidth="1"/>
    <col min="1801" max="1801" width="7.5703125" style="249" customWidth="1"/>
    <col min="1802" max="1802" width="9.140625" style="249"/>
    <col min="1803" max="1803" width="11.140625" style="249" customWidth="1"/>
    <col min="1804" max="1804" width="14.85546875" style="249" customWidth="1"/>
    <col min="1805" max="2051" width="9.140625" style="249"/>
    <col min="2052" max="2052" width="15.85546875" style="249" customWidth="1"/>
    <col min="2053" max="2053" width="9.85546875" style="249" customWidth="1"/>
    <col min="2054" max="2054" width="7.28515625" style="249" customWidth="1"/>
    <col min="2055" max="2055" width="5.85546875" style="249" customWidth="1"/>
    <col min="2056" max="2056" width="6.42578125" style="249" customWidth="1"/>
    <col min="2057" max="2057" width="7.5703125" style="249" customWidth="1"/>
    <col min="2058" max="2058" width="9.140625" style="249"/>
    <col min="2059" max="2059" width="11.140625" style="249" customWidth="1"/>
    <col min="2060" max="2060" width="14.85546875" style="249" customWidth="1"/>
    <col min="2061" max="2307" width="9.140625" style="249"/>
    <col min="2308" max="2308" width="15.85546875" style="249" customWidth="1"/>
    <col min="2309" max="2309" width="9.85546875" style="249" customWidth="1"/>
    <col min="2310" max="2310" width="7.28515625" style="249" customWidth="1"/>
    <col min="2311" max="2311" width="5.85546875" style="249" customWidth="1"/>
    <col min="2312" max="2312" width="6.42578125" style="249" customWidth="1"/>
    <col min="2313" max="2313" width="7.5703125" style="249" customWidth="1"/>
    <col min="2314" max="2314" width="9.140625" style="249"/>
    <col min="2315" max="2315" width="11.140625" style="249" customWidth="1"/>
    <col min="2316" max="2316" width="14.85546875" style="249" customWidth="1"/>
    <col min="2317" max="2563" width="9.140625" style="249"/>
    <col min="2564" max="2564" width="15.85546875" style="249" customWidth="1"/>
    <col min="2565" max="2565" width="9.85546875" style="249" customWidth="1"/>
    <col min="2566" max="2566" width="7.28515625" style="249" customWidth="1"/>
    <col min="2567" max="2567" width="5.85546875" style="249" customWidth="1"/>
    <col min="2568" max="2568" width="6.42578125" style="249" customWidth="1"/>
    <col min="2569" max="2569" width="7.5703125" style="249" customWidth="1"/>
    <col min="2570" max="2570" width="9.140625" style="249"/>
    <col min="2571" max="2571" width="11.140625" style="249" customWidth="1"/>
    <col min="2572" max="2572" width="14.85546875" style="249" customWidth="1"/>
    <col min="2573" max="2819" width="9.140625" style="249"/>
    <col min="2820" max="2820" width="15.85546875" style="249" customWidth="1"/>
    <col min="2821" max="2821" width="9.85546875" style="249" customWidth="1"/>
    <col min="2822" max="2822" width="7.28515625" style="249" customWidth="1"/>
    <col min="2823" max="2823" width="5.85546875" style="249" customWidth="1"/>
    <col min="2824" max="2824" width="6.42578125" style="249" customWidth="1"/>
    <col min="2825" max="2825" width="7.5703125" style="249" customWidth="1"/>
    <col min="2826" max="2826" width="9.140625" style="249"/>
    <col min="2827" max="2827" width="11.140625" style="249" customWidth="1"/>
    <col min="2828" max="2828" width="14.85546875" style="249" customWidth="1"/>
    <col min="2829" max="3075" width="9.140625" style="249"/>
    <col min="3076" max="3076" width="15.85546875" style="249" customWidth="1"/>
    <col min="3077" max="3077" width="9.85546875" style="249" customWidth="1"/>
    <col min="3078" max="3078" width="7.28515625" style="249" customWidth="1"/>
    <col min="3079" max="3079" width="5.85546875" style="249" customWidth="1"/>
    <col min="3080" max="3080" width="6.42578125" style="249" customWidth="1"/>
    <col min="3081" max="3081" width="7.5703125" style="249" customWidth="1"/>
    <col min="3082" max="3082" width="9.140625" style="249"/>
    <col min="3083" max="3083" width="11.140625" style="249" customWidth="1"/>
    <col min="3084" max="3084" width="14.85546875" style="249" customWidth="1"/>
    <col min="3085" max="3331" width="9.140625" style="249"/>
    <col min="3332" max="3332" width="15.85546875" style="249" customWidth="1"/>
    <col min="3333" max="3333" width="9.85546875" style="249" customWidth="1"/>
    <col min="3334" max="3334" width="7.28515625" style="249" customWidth="1"/>
    <col min="3335" max="3335" width="5.85546875" style="249" customWidth="1"/>
    <col min="3336" max="3336" width="6.42578125" style="249" customWidth="1"/>
    <col min="3337" max="3337" width="7.5703125" style="249" customWidth="1"/>
    <col min="3338" max="3338" width="9.140625" style="249"/>
    <col min="3339" max="3339" width="11.140625" style="249" customWidth="1"/>
    <col min="3340" max="3340" width="14.85546875" style="249" customWidth="1"/>
    <col min="3341" max="3587" width="9.140625" style="249"/>
    <col min="3588" max="3588" width="15.85546875" style="249" customWidth="1"/>
    <col min="3589" max="3589" width="9.85546875" style="249" customWidth="1"/>
    <col min="3590" max="3590" width="7.28515625" style="249" customWidth="1"/>
    <col min="3591" max="3591" width="5.85546875" style="249" customWidth="1"/>
    <col min="3592" max="3592" width="6.42578125" style="249" customWidth="1"/>
    <col min="3593" max="3593" width="7.5703125" style="249" customWidth="1"/>
    <col min="3594" max="3594" width="9.140625" style="249"/>
    <col min="3595" max="3595" width="11.140625" style="249" customWidth="1"/>
    <col min="3596" max="3596" width="14.85546875" style="249" customWidth="1"/>
    <col min="3597" max="3843" width="9.140625" style="249"/>
    <col min="3844" max="3844" width="15.85546875" style="249" customWidth="1"/>
    <col min="3845" max="3845" width="9.85546875" style="249" customWidth="1"/>
    <col min="3846" max="3846" width="7.28515625" style="249" customWidth="1"/>
    <col min="3847" max="3847" width="5.85546875" style="249" customWidth="1"/>
    <col min="3848" max="3848" width="6.42578125" style="249" customWidth="1"/>
    <col min="3849" max="3849" width="7.5703125" style="249" customWidth="1"/>
    <col min="3850" max="3850" width="9.140625" style="249"/>
    <col min="3851" max="3851" width="11.140625" style="249" customWidth="1"/>
    <col min="3852" max="3852" width="14.85546875" style="249" customWidth="1"/>
    <col min="3853" max="4099" width="9.140625" style="249"/>
    <col min="4100" max="4100" width="15.85546875" style="249" customWidth="1"/>
    <col min="4101" max="4101" width="9.85546875" style="249" customWidth="1"/>
    <col min="4102" max="4102" width="7.28515625" style="249" customWidth="1"/>
    <col min="4103" max="4103" width="5.85546875" style="249" customWidth="1"/>
    <col min="4104" max="4104" width="6.42578125" style="249" customWidth="1"/>
    <col min="4105" max="4105" width="7.5703125" style="249" customWidth="1"/>
    <col min="4106" max="4106" width="9.140625" style="249"/>
    <col min="4107" max="4107" width="11.140625" style="249" customWidth="1"/>
    <col min="4108" max="4108" width="14.85546875" style="249" customWidth="1"/>
    <col min="4109" max="4355" width="9.140625" style="249"/>
    <col min="4356" max="4356" width="15.85546875" style="249" customWidth="1"/>
    <col min="4357" max="4357" width="9.85546875" style="249" customWidth="1"/>
    <col min="4358" max="4358" width="7.28515625" style="249" customWidth="1"/>
    <col min="4359" max="4359" width="5.85546875" style="249" customWidth="1"/>
    <col min="4360" max="4360" width="6.42578125" style="249" customWidth="1"/>
    <col min="4361" max="4361" width="7.5703125" style="249" customWidth="1"/>
    <col min="4362" max="4362" width="9.140625" style="249"/>
    <col min="4363" max="4363" width="11.140625" style="249" customWidth="1"/>
    <col min="4364" max="4364" width="14.85546875" style="249" customWidth="1"/>
    <col min="4365" max="4611" width="9.140625" style="249"/>
    <col min="4612" max="4612" width="15.85546875" style="249" customWidth="1"/>
    <col min="4613" max="4613" width="9.85546875" style="249" customWidth="1"/>
    <col min="4614" max="4614" width="7.28515625" style="249" customWidth="1"/>
    <col min="4615" max="4615" width="5.85546875" style="249" customWidth="1"/>
    <col min="4616" max="4616" width="6.42578125" style="249" customWidth="1"/>
    <col min="4617" max="4617" width="7.5703125" style="249" customWidth="1"/>
    <col min="4618" max="4618" width="9.140625" style="249"/>
    <col min="4619" max="4619" width="11.140625" style="249" customWidth="1"/>
    <col min="4620" max="4620" width="14.85546875" style="249" customWidth="1"/>
    <col min="4621" max="4867" width="9.140625" style="249"/>
    <col min="4868" max="4868" width="15.85546875" style="249" customWidth="1"/>
    <col min="4869" max="4869" width="9.85546875" style="249" customWidth="1"/>
    <col min="4870" max="4870" width="7.28515625" style="249" customWidth="1"/>
    <col min="4871" max="4871" width="5.85546875" style="249" customWidth="1"/>
    <col min="4872" max="4872" width="6.42578125" style="249" customWidth="1"/>
    <col min="4873" max="4873" width="7.5703125" style="249" customWidth="1"/>
    <col min="4874" max="4874" width="9.140625" style="249"/>
    <col min="4875" max="4875" width="11.140625" style="249" customWidth="1"/>
    <col min="4876" max="4876" width="14.85546875" style="249" customWidth="1"/>
    <col min="4877" max="5123" width="9.140625" style="249"/>
    <col min="5124" max="5124" width="15.85546875" style="249" customWidth="1"/>
    <col min="5125" max="5125" width="9.85546875" style="249" customWidth="1"/>
    <col min="5126" max="5126" width="7.28515625" style="249" customWidth="1"/>
    <col min="5127" max="5127" width="5.85546875" style="249" customWidth="1"/>
    <col min="5128" max="5128" width="6.42578125" style="249" customWidth="1"/>
    <col min="5129" max="5129" width="7.5703125" style="249" customWidth="1"/>
    <col min="5130" max="5130" width="9.140625" style="249"/>
    <col min="5131" max="5131" width="11.140625" style="249" customWidth="1"/>
    <col min="5132" max="5132" width="14.85546875" style="249" customWidth="1"/>
    <col min="5133" max="5379" width="9.140625" style="249"/>
    <col min="5380" max="5380" width="15.85546875" style="249" customWidth="1"/>
    <col min="5381" max="5381" width="9.85546875" style="249" customWidth="1"/>
    <col min="5382" max="5382" width="7.28515625" style="249" customWidth="1"/>
    <col min="5383" max="5383" width="5.85546875" style="249" customWidth="1"/>
    <col min="5384" max="5384" width="6.42578125" style="249" customWidth="1"/>
    <col min="5385" max="5385" width="7.5703125" style="249" customWidth="1"/>
    <col min="5386" max="5386" width="9.140625" style="249"/>
    <col min="5387" max="5387" width="11.140625" style="249" customWidth="1"/>
    <col min="5388" max="5388" width="14.85546875" style="249" customWidth="1"/>
    <col min="5389" max="5635" width="9.140625" style="249"/>
    <col min="5636" max="5636" width="15.85546875" style="249" customWidth="1"/>
    <col min="5637" max="5637" width="9.85546875" style="249" customWidth="1"/>
    <col min="5638" max="5638" width="7.28515625" style="249" customWidth="1"/>
    <col min="5639" max="5639" width="5.85546875" style="249" customWidth="1"/>
    <col min="5640" max="5640" width="6.42578125" style="249" customWidth="1"/>
    <col min="5641" max="5641" width="7.5703125" style="249" customWidth="1"/>
    <col min="5642" max="5642" width="9.140625" style="249"/>
    <col min="5643" max="5643" width="11.140625" style="249" customWidth="1"/>
    <col min="5644" max="5644" width="14.85546875" style="249" customWidth="1"/>
    <col min="5645" max="5891" width="9.140625" style="249"/>
    <col min="5892" max="5892" width="15.85546875" style="249" customWidth="1"/>
    <col min="5893" max="5893" width="9.85546875" style="249" customWidth="1"/>
    <col min="5894" max="5894" width="7.28515625" style="249" customWidth="1"/>
    <col min="5895" max="5895" width="5.85546875" style="249" customWidth="1"/>
    <col min="5896" max="5896" width="6.42578125" style="249" customWidth="1"/>
    <col min="5897" max="5897" width="7.5703125" style="249" customWidth="1"/>
    <col min="5898" max="5898" width="9.140625" style="249"/>
    <col min="5899" max="5899" width="11.140625" style="249" customWidth="1"/>
    <col min="5900" max="5900" width="14.85546875" style="249" customWidth="1"/>
    <col min="5901" max="6147" width="9.140625" style="249"/>
    <col min="6148" max="6148" width="15.85546875" style="249" customWidth="1"/>
    <col min="6149" max="6149" width="9.85546875" style="249" customWidth="1"/>
    <col min="6150" max="6150" width="7.28515625" style="249" customWidth="1"/>
    <col min="6151" max="6151" width="5.85546875" style="249" customWidth="1"/>
    <col min="6152" max="6152" width="6.42578125" style="249" customWidth="1"/>
    <col min="6153" max="6153" width="7.5703125" style="249" customWidth="1"/>
    <col min="6154" max="6154" width="9.140625" style="249"/>
    <col min="6155" max="6155" width="11.140625" style="249" customWidth="1"/>
    <col min="6156" max="6156" width="14.85546875" style="249" customWidth="1"/>
    <col min="6157" max="6403" width="9.140625" style="249"/>
    <col min="6404" max="6404" width="15.85546875" style="249" customWidth="1"/>
    <col min="6405" max="6405" width="9.85546875" style="249" customWidth="1"/>
    <col min="6406" max="6406" width="7.28515625" style="249" customWidth="1"/>
    <col min="6407" max="6407" width="5.85546875" style="249" customWidth="1"/>
    <col min="6408" max="6408" width="6.42578125" style="249" customWidth="1"/>
    <col min="6409" max="6409" width="7.5703125" style="249" customWidth="1"/>
    <col min="6410" max="6410" width="9.140625" style="249"/>
    <col min="6411" max="6411" width="11.140625" style="249" customWidth="1"/>
    <col min="6412" max="6412" width="14.85546875" style="249" customWidth="1"/>
    <col min="6413" max="6659" width="9.140625" style="249"/>
    <col min="6660" max="6660" width="15.85546875" style="249" customWidth="1"/>
    <col min="6661" max="6661" width="9.85546875" style="249" customWidth="1"/>
    <col min="6662" max="6662" width="7.28515625" style="249" customWidth="1"/>
    <col min="6663" max="6663" width="5.85546875" style="249" customWidth="1"/>
    <col min="6664" max="6664" width="6.42578125" style="249" customWidth="1"/>
    <col min="6665" max="6665" width="7.5703125" style="249" customWidth="1"/>
    <col min="6666" max="6666" width="9.140625" style="249"/>
    <col min="6667" max="6667" width="11.140625" style="249" customWidth="1"/>
    <col min="6668" max="6668" width="14.85546875" style="249" customWidth="1"/>
    <col min="6669" max="6915" width="9.140625" style="249"/>
    <col min="6916" max="6916" width="15.85546875" style="249" customWidth="1"/>
    <col min="6917" max="6917" width="9.85546875" style="249" customWidth="1"/>
    <col min="6918" max="6918" width="7.28515625" style="249" customWidth="1"/>
    <col min="6919" max="6919" width="5.85546875" style="249" customWidth="1"/>
    <col min="6920" max="6920" width="6.42578125" style="249" customWidth="1"/>
    <col min="6921" max="6921" width="7.5703125" style="249" customWidth="1"/>
    <col min="6922" max="6922" width="9.140625" style="249"/>
    <col min="6923" max="6923" width="11.140625" style="249" customWidth="1"/>
    <col min="6924" max="6924" width="14.85546875" style="249" customWidth="1"/>
    <col min="6925" max="7171" width="9.140625" style="249"/>
    <col min="7172" max="7172" width="15.85546875" style="249" customWidth="1"/>
    <col min="7173" max="7173" width="9.85546875" style="249" customWidth="1"/>
    <col min="7174" max="7174" width="7.28515625" style="249" customWidth="1"/>
    <col min="7175" max="7175" width="5.85546875" style="249" customWidth="1"/>
    <col min="7176" max="7176" width="6.42578125" style="249" customWidth="1"/>
    <col min="7177" max="7177" width="7.5703125" style="249" customWidth="1"/>
    <col min="7178" max="7178" width="9.140625" style="249"/>
    <col min="7179" max="7179" width="11.140625" style="249" customWidth="1"/>
    <col min="7180" max="7180" width="14.85546875" style="249" customWidth="1"/>
    <col min="7181" max="7427" width="9.140625" style="249"/>
    <col min="7428" max="7428" width="15.85546875" style="249" customWidth="1"/>
    <col min="7429" max="7429" width="9.85546875" style="249" customWidth="1"/>
    <col min="7430" max="7430" width="7.28515625" style="249" customWidth="1"/>
    <col min="7431" max="7431" width="5.85546875" style="249" customWidth="1"/>
    <col min="7432" max="7432" width="6.42578125" style="249" customWidth="1"/>
    <col min="7433" max="7433" width="7.5703125" style="249" customWidth="1"/>
    <col min="7434" max="7434" width="9.140625" style="249"/>
    <col min="7435" max="7435" width="11.140625" style="249" customWidth="1"/>
    <col min="7436" max="7436" width="14.85546875" style="249" customWidth="1"/>
    <col min="7437" max="7683" width="9.140625" style="249"/>
    <col min="7684" max="7684" width="15.85546875" style="249" customWidth="1"/>
    <col min="7685" max="7685" width="9.85546875" style="249" customWidth="1"/>
    <col min="7686" max="7686" width="7.28515625" style="249" customWidth="1"/>
    <col min="7687" max="7687" width="5.85546875" style="249" customWidth="1"/>
    <col min="7688" max="7688" width="6.42578125" style="249" customWidth="1"/>
    <col min="7689" max="7689" width="7.5703125" style="249" customWidth="1"/>
    <col min="7690" max="7690" width="9.140625" style="249"/>
    <col min="7691" max="7691" width="11.140625" style="249" customWidth="1"/>
    <col min="7692" max="7692" width="14.85546875" style="249" customWidth="1"/>
    <col min="7693" max="7939" width="9.140625" style="249"/>
    <col min="7940" max="7940" width="15.85546875" style="249" customWidth="1"/>
    <col min="7941" max="7941" width="9.85546875" style="249" customWidth="1"/>
    <col min="7942" max="7942" width="7.28515625" style="249" customWidth="1"/>
    <col min="7943" max="7943" width="5.85546875" style="249" customWidth="1"/>
    <col min="7944" max="7944" width="6.42578125" style="249" customWidth="1"/>
    <col min="7945" max="7945" width="7.5703125" style="249" customWidth="1"/>
    <col min="7946" max="7946" width="9.140625" style="249"/>
    <col min="7947" max="7947" width="11.140625" style="249" customWidth="1"/>
    <col min="7948" max="7948" width="14.85546875" style="249" customWidth="1"/>
    <col min="7949" max="8195" width="9.140625" style="249"/>
    <col min="8196" max="8196" width="15.85546875" style="249" customWidth="1"/>
    <col min="8197" max="8197" width="9.85546875" style="249" customWidth="1"/>
    <col min="8198" max="8198" width="7.28515625" style="249" customWidth="1"/>
    <col min="8199" max="8199" width="5.85546875" style="249" customWidth="1"/>
    <col min="8200" max="8200" width="6.42578125" style="249" customWidth="1"/>
    <col min="8201" max="8201" width="7.5703125" style="249" customWidth="1"/>
    <col min="8202" max="8202" width="9.140625" style="249"/>
    <col min="8203" max="8203" width="11.140625" style="249" customWidth="1"/>
    <col min="8204" max="8204" width="14.85546875" style="249" customWidth="1"/>
    <col min="8205" max="8451" width="9.140625" style="249"/>
    <col min="8452" max="8452" width="15.85546875" style="249" customWidth="1"/>
    <col min="8453" max="8453" width="9.85546875" style="249" customWidth="1"/>
    <col min="8454" max="8454" width="7.28515625" style="249" customWidth="1"/>
    <col min="8455" max="8455" width="5.85546875" style="249" customWidth="1"/>
    <col min="8456" max="8456" width="6.42578125" style="249" customWidth="1"/>
    <col min="8457" max="8457" width="7.5703125" style="249" customWidth="1"/>
    <col min="8458" max="8458" width="9.140625" style="249"/>
    <col min="8459" max="8459" width="11.140625" style="249" customWidth="1"/>
    <col min="8460" max="8460" width="14.85546875" style="249" customWidth="1"/>
    <col min="8461" max="8707" width="9.140625" style="249"/>
    <col min="8708" max="8708" width="15.85546875" style="249" customWidth="1"/>
    <col min="8709" max="8709" width="9.85546875" style="249" customWidth="1"/>
    <col min="8710" max="8710" width="7.28515625" style="249" customWidth="1"/>
    <col min="8711" max="8711" width="5.85546875" style="249" customWidth="1"/>
    <col min="8712" max="8712" width="6.42578125" style="249" customWidth="1"/>
    <col min="8713" max="8713" width="7.5703125" style="249" customWidth="1"/>
    <col min="8714" max="8714" width="9.140625" style="249"/>
    <col min="8715" max="8715" width="11.140625" style="249" customWidth="1"/>
    <col min="8716" max="8716" width="14.85546875" style="249" customWidth="1"/>
    <col min="8717" max="8963" width="9.140625" style="249"/>
    <col min="8964" max="8964" width="15.85546875" style="249" customWidth="1"/>
    <col min="8965" max="8965" width="9.85546875" style="249" customWidth="1"/>
    <col min="8966" max="8966" width="7.28515625" style="249" customWidth="1"/>
    <col min="8967" max="8967" width="5.85546875" style="249" customWidth="1"/>
    <col min="8968" max="8968" width="6.42578125" style="249" customWidth="1"/>
    <col min="8969" max="8969" width="7.5703125" style="249" customWidth="1"/>
    <col min="8970" max="8970" width="9.140625" style="249"/>
    <col min="8971" max="8971" width="11.140625" style="249" customWidth="1"/>
    <col min="8972" max="8972" width="14.85546875" style="249" customWidth="1"/>
    <col min="8973" max="9219" width="9.140625" style="249"/>
    <col min="9220" max="9220" width="15.85546875" style="249" customWidth="1"/>
    <col min="9221" max="9221" width="9.85546875" style="249" customWidth="1"/>
    <col min="9222" max="9222" width="7.28515625" style="249" customWidth="1"/>
    <col min="9223" max="9223" width="5.85546875" style="249" customWidth="1"/>
    <col min="9224" max="9224" width="6.42578125" style="249" customWidth="1"/>
    <col min="9225" max="9225" width="7.5703125" style="249" customWidth="1"/>
    <col min="9226" max="9226" width="9.140625" style="249"/>
    <col min="9227" max="9227" width="11.140625" style="249" customWidth="1"/>
    <col min="9228" max="9228" width="14.85546875" style="249" customWidth="1"/>
    <col min="9229" max="9475" width="9.140625" style="249"/>
    <col min="9476" max="9476" width="15.85546875" style="249" customWidth="1"/>
    <col min="9477" max="9477" width="9.85546875" style="249" customWidth="1"/>
    <col min="9478" max="9478" width="7.28515625" style="249" customWidth="1"/>
    <col min="9479" max="9479" width="5.85546875" style="249" customWidth="1"/>
    <col min="9480" max="9480" width="6.42578125" style="249" customWidth="1"/>
    <col min="9481" max="9481" width="7.5703125" style="249" customWidth="1"/>
    <col min="9482" max="9482" width="9.140625" style="249"/>
    <col min="9483" max="9483" width="11.140625" style="249" customWidth="1"/>
    <col min="9484" max="9484" width="14.85546875" style="249" customWidth="1"/>
    <col min="9485" max="9731" width="9.140625" style="249"/>
    <col min="9732" max="9732" width="15.85546875" style="249" customWidth="1"/>
    <col min="9733" max="9733" width="9.85546875" style="249" customWidth="1"/>
    <col min="9734" max="9734" width="7.28515625" style="249" customWidth="1"/>
    <col min="9735" max="9735" width="5.85546875" style="249" customWidth="1"/>
    <col min="9736" max="9736" width="6.42578125" style="249" customWidth="1"/>
    <col min="9737" max="9737" width="7.5703125" style="249" customWidth="1"/>
    <col min="9738" max="9738" width="9.140625" style="249"/>
    <col min="9739" max="9739" width="11.140625" style="249" customWidth="1"/>
    <col min="9740" max="9740" width="14.85546875" style="249" customWidth="1"/>
    <col min="9741" max="9987" width="9.140625" style="249"/>
    <col min="9988" max="9988" width="15.85546875" style="249" customWidth="1"/>
    <col min="9989" max="9989" width="9.85546875" style="249" customWidth="1"/>
    <col min="9990" max="9990" width="7.28515625" style="249" customWidth="1"/>
    <col min="9991" max="9991" width="5.85546875" style="249" customWidth="1"/>
    <col min="9992" max="9992" width="6.42578125" style="249" customWidth="1"/>
    <col min="9993" max="9993" width="7.5703125" style="249" customWidth="1"/>
    <col min="9994" max="9994" width="9.140625" style="249"/>
    <col min="9995" max="9995" width="11.140625" style="249" customWidth="1"/>
    <col min="9996" max="9996" width="14.85546875" style="249" customWidth="1"/>
    <col min="9997" max="10243" width="9.140625" style="249"/>
    <col min="10244" max="10244" width="15.85546875" style="249" customWidth="1"/>
    <col min="10245" max="10245" width="9.85546875" style="249" customWidth="1"/>
    <col min="10246" max="10246" width="7.28515625" style="249" customWidth="1"/>
    <col min="10247" max="10247" width="5.85546875" style="249" customWidth="1"/>
    <col min="10248" max="10248" width="6.42578125" style="249" customWidth="1"/>
    <col min="10249" max="10249" width="7.5703125" style="249" customWidth="1"/>
    <col min="10250" max="10250" width="9.140625" style="249"/>
    <col min="10251" max="10251" width="11.140625" style="249" customWidth="1"/>
    <col min="10252" max="10252" width="14.85546875" style="249" customWidth="1"/>
    <col min="10253" max="10499" width="9.140625" style="249"/>
    <col min="10500" max="10500" width="15.85546875" style="249" customWidth="1"/>
    <col min="10501" max="10501" width="9.85546875" style="249" customWidth="1"/>
    <col min="10502" max="10502" width="7.28515625" style="249" customWidth="1"/>
    <col min="10503" max="10503" width="5.85546875" style="249" customWidth="1"/>
    <col min="10504" max="10504" width="6.42578125" style="249" customWidth="1"/>
    <col min="10505" max="10505" width="7.5703125" style="249" customWidth="1"/>
    <col min="10506" max="10506" width="9.140625" style="249"/>
    <col min="10507" max="10507" width="11.140625" style="249" customWidth="1"/>
    <col min="10508" max="10508" width="14.85546875" style="249" customWidth="1"/>
    <col min="10509" max="10755" width="9.140625" style="249"/>
    <col min="10756" max="10756" width="15.85546875" style="249" customWidth="1"/>
    <col min="10757" max="10757" width="9.85546875" style="249" customWidth="1"/>
    <col min="10758" max="10758" width="7.28515625" style="249" customWidth="1"/>
    <col min="10759" max="10759" width="5.85546875" style="249" customWidth="1"/>
    <col min="10760" max="10760" width="6.42578125" style="249" customWidth="1"/>
    <col min="10761" max="10761" width="7.5703125" style="249" customWidth="1"/>
    <col min="10762" max="10762" width="9.140625" style="249"/>
    <col min="10763" max="10763" width="11.140625" style="249" customWidth="1"/>
    <col min="10764" max="10764" width="14.85546875" style="249" customWidth="1"/>
    <col min="10765" max="11011" width="9.140625" style="249"/>
    <col min="11012" max="11012" width="15.85546875" style="249" customWidth="1"/>
    <col min="11013" max="11013" width="9.85546875" style="249" customWidth="1"/>
    <col min="11014" max="11014" width="7.28515625" style="249" customWidth="1"/>
    <col min="11015" max="11015" width="5.85546875" style="249" customWidth="1"/>
    <col min="11016" max="11016" width="6.42578125" style="249" customWidth="1"/>
    <col min="11017" max="11017" width="7.5703125" style="249" customWidth="1"/>
    <col min="11018" max="11018" width="9.140625" style="249"/>
    <col min="11019" max="11019" width="11.140625" style="249" customWidth="1"/>
    <col min="11020" max="11020" width="14.85546875" style="249" customWidth="1"/>
    <col min="11021" max="11267" width="9.140625" style="249"/>
    <col min="11268" max="11268" width="15.85546875" style="249" customWidth="1"/>
    <col min="11269" max="11269" width="9.85546875" style="249" customWidth="1"/>
    <col min="11270" max="11270" width="7.28515625" style="249" customWidth="1"/>
    <col min="11271" max="11271" width="5.85546875" style="249" customWidth="1"/>
    <col min="11272" max="11272" width="6.42578125" style="249" customWidth="1"/>
    <col min="11273" max="11273" width="7.5703125" style="249" customWidth="1"/>
    <col min="11274" max="11274" width="9.140625" style="249"/>
    <col min="11275" max="11275" width="11.140625" style="249" customWidth="1"/>
    <col min="11276" max="11276" width="14.85546875" style="249" customWidth="1"/>
    <col min="11277" max="11523" width="9.140625" style="249"/>
    <col min="11524" max="11524" width="15.85546875" style="249" customWidth="1"/>
    <col min="11525" max="11525" width="9.85546875" style="249" customWidth="1"/>
    <col min="11526" max="11526" width="7.28515625" style="249" customWidth="1"/>
    <col min="11527" max="11527" width="5.85546875" style="249" customWidth="1"/>
    <col min="11528" max="11528" width="6.42578125" style="249" customWidth="1"/>
    <col min="11529" max="11529" width="7.5703125" style="249" customWidth="1"/>
    <col min="11530" max="11530" width="9.140625" style="249"/>
    <col min="11531" max="11531" width="11.140625" style="249" customWidth="1"/>
    <col min="11532" max="11532" width="14.85546875" style="249" customWidth="1"/>
    <col min="11533" max="11779" width="9.140625" style="249"/>
    <col min="11780" max="11780" width="15.85546875" style="249" customWidth="1"/>
    <col min="11781" max="11781" width="9.85546875" style="249" customWidth="1"/>
    <col min="11782" max="11782" width="7.28515625" style="249" customWidth="1"/>
    <col min="11783" max="11783" width="5.85546875" style="249" customWidth="1"/>
    <col min="11784" max="11784" width="6.42578125" style="249" customWidth="1"/>
    <col min="11785" max="11785" width="7.5703125" style="249" customWidth="1"/>
    <col min="11786" max="11786" width="9.140625" style="249"/>
    <col min="11787" max="11787" width="11.140625" style="249" customWidth="1"/>
    <col min="11788" max="11788" width="14.85546875" style="249" customWidth="1"/>
    <col min="11789" max="12035" width="9.140625" style="249"/>
    <col min="12036" max="12036" width="15.85546875" style="249" customWidth="1"/>
    <col min="12037" max="12037" width="9.85546875" style="249" customWidth="1"/>
    <col min="12038" max="12038" width="7.28515625" style="249" customWidth="1"/>
    <col min="12039" max="12039" width="5.85546875" style="249" customWidth="1"/>
    <col min="12040" max="12040" width="6.42578125" style="249" customWidth="1"/>
    <col min="12041" max="12041" width="7.5703125" style="249" customWidth="1"/>
    <col min="12042" max="12042" width="9.140625" style="249"/>
    <col min="12043" max="12043" width="11.140625" style="249" customWidth="1"/>
    <col min="12044" max="12044" width="14.85546875" style="249" customWidth="1"/>
    <col min="12045" max="12291" width="9.140625" style="249"/>
    <col min="12292" max="12292" width="15.85546875" style="249" customWidth="1"/>
    <col min="12293" max="12293" width="9.85546875" style="249" customWidth="1"/>
    <col min="12294" max="12294" width="7.28515625" style="249" customWidth="1"/>
    <col min="12295" max="12295" width="5.85546875" style="249" customWidth="1"/>
    <col min="12296" max="12296" width="6.42578125" style="249" customWidth="1"/>
    <col min="12297" max="12297" width="7.5703125" style="249" customWidth="1"/>
    <col min="12298" max="12298" width="9.140625" style="249"/>
    <col min="12299" max="12299" width="11.140625" style="249" customWidth="1"/>
    <col min="12300" max="12300" width="14.85546875" style="249" customWidth="1"/>
    <col min="12301" max="12547" width="9.140625" style="249"/>
    <col min="12548" max="12548" width="15.85546875" style="249" customWidth="1"/>
    <col min="12549" max="12549" width="9.85546875" style="249" customWidth="1"/>
    <col min="12550" max="12550" width="7.28515625" style="249" customWidth="1"/>
    <col min="12551" max="12551" width="5.85546875" style="249" customWidth="1"/>
    <col min="12552" max="12552" width="6.42578125" style="249" customWidth="1"/>
    <col min="12553" max="12553" width="7.5703125" style="249" customWidth="1"/>
    <col min="12554" max="12554" width="9.140625" style="249"/>
    <col min="12555" max="12555" width="11.140625" style="249" customWidth="1"/>
    <col min="12556" max="12556" width="14.85546875" style="249" customWidth="1"/>
    <col min="12557" max="12803" width="9.140625" style="249"/>
    <col min="12804" max="12804" width="15.85546875" style="249" customWidth="1"/>
    <col min="12805" max="12805" width="9.85546875" style="249" customWidth="1"/>
    <col min="12806" max="12806" width="7.28515625" style="249" customWidth="1"/>
    <col min="12807" max="12807" width="5.85546875" style="249" customWidth="1"/>
    <col min="12808" max="12808" width="6.42578125" style="249" customWidth="1"/>
    <col min="12809" max="12809" width="7.5703125" style="249" customWidth="1"/>
    <col min="12810" max="12810" width="9.140625" style="249"/>
    <col min="12811" max="12811" width="11.140625" style="249" customWidth="1"/>
    <col min="12812" max="12812" width="14.85546875" style="249" customWidth="1"/>
    <col min="12813" max="13059" width="9.140625" style="249"/>
    <col min="13060" max="13060" width="15.85546875" style="249" customWidth="1"/>
    <col min="13061" max="13061" width="9.85546875" style="249" customWidth="1"/>
    <col min="13062" max="13062" width="7.28515625" style="249" customWidth="1"/>
    <col min="13063" max="13063" width="5.85546875" style="249" customWidth="1"/>
    <col min="13064" max="13064" width="6.42578125" style="249" customWidth="1"/>
    <col min="13065" max="13065" width="7.5703125" style="249" customWidth="1"/>
    <col min="13066" max="13066" width="9.140625" style="249"/>
    <col min="13067" max="13067" width="11.140625" style="249" customWidth="1"/>
    <col min="13068" max="13068" width="14.85546875" style="249" customWidth="1"/>
    <col min="13069" max="13315" width="9.140625" style="249"/>
    <col min="13316" max="13316" width="15.85546875" style="249" customWidth="1"/>
    <col min="13317" max="13317" width="9.85546875" style="249" customWidth="1"/>
    <col min="13318" max="13318" width="7.28515625" style="249" customWidth="1"/>
    <col min="13319" max="13319" width="5.85546875" style="249" customWidth="1"/>
    <col min="13320" max="13320" width="6.42578125" style="249" customWidth="1"/>
    <col min="13321" max="13321" width="7.5703125" style="249" customWidth="1"/>
    <col min="13322" max="13322" width="9.140625" style="249"/>
    <col min="13323" max="13323" width="11.140625" style="249" customWidth="1"/>
    <col min="13324" max="13324" width="14.85546875" style="249" customWidth="1"/>
    <col min="13325" max="13571" width="9.140625" style="249"/>
    <col min="13572" max="13572" width="15.85546875" style="249" customWidth="1"/>
    <col min="13573" max="13573" width="9.85546875" style="249" customWidth="1"/>
    <col min="13574" max="13574" width="7.28515625" style="249" customWidth="1"/>
    <col min="13575" max="13575" width="5.85546875" style="249" customWidth="1"/>
    <col min="13576" max="13576" width="6.42578125" style="249" customWidth="1"/>
    <col min="13577" max="13577" width="7.5703125" style="249" customWidth="1"/>
    <col min="13578" max="13578" width="9.140625" style="249"/>
    <col min="13579" max="13579" width="11.140625" style="249" customWidth="1"/>
    <col min="13580" max="13580" width="14.85546875" style="249" customWidth="1"/>
    <col min="13581" max="13827" width="9.140625" style="249"/>
    <col min="13828" max="13828" width="15.85546875" style="249" customWidth="1"/>
    <col min="13829" max="13829" width="9.85546875" style="249" customWidth="1"/>
    <col min="13830" max="13830" width="7.28515625" style="249" customWidth="1"/>
    <col min="13831" max="13831" width="5.85546875" style="249" customWidth="1"/>
    <col min="13832" max="13832" width="6.42578125" style="249" customWidth="1"/>
    <col min="13833" max="13833" width="7.5703125" style="249" customWidth="1"/>
    <col min="13834" max="13834" width="9.140625" style="249"/>
    <col min="13835" max="13835" width="11.140625" style="249" customWidth="1"/>
    <col min="13836" max="13836" width="14.85546875" style="249" customWidth="1"/>
    <col min="13837" max="14083" width="9.140625" style="249"/>
    <col min="14084" max="14084" width="15.85546875" style="249" customWidth="1"/>
    <col min="14085" max="14085" width="9.85546875" style="249" customWidth="1"/>
    <col min="14086" max="14086" width="7.28515625" style="249" customWidth="1"/>
    <col min="14087" max="14087" width="5.85546875" style="249" customWidth="1"/>
    <col min="14088" max="14088" width="6.42578125" style="249" customWidth="1"/>
    <col min="14089" max="14089" width="7.5703125" style="249" customWidth="1"/>
    <col min="14090" max="14090" width="9.140625" style="249"/>
    <col min="14091" max="14091" width="11.140625" style="249" customWidth="1"/>
    <col min="14092" max="14092" width="14.85546875" style="249" customWidth="1"/>
    <col min="14093" max="14339" width="9.140625" style="249"/>
    <col min="14340" max="14340" width="15.85546875" style="249" customWidth="1"/>
    <col min="14341" max="14341" width="9.85546875" style="249" customWidth="1"/>
    <col min="14342" max="14342" width="7.28515625" style="249" customWidth="1"/>
    <col min="14343" max="14343" width="5.85546875" style="249" customWidth="1"/>
    <col min="14344" max="14344" width="6.42578125" style="249" customWidth="1"/>
    <col min="14345" max="14345" width="7.5703125" style="249" customWidth="1"/>
    <col min="14346" max="14346" width="9.140625" style="249"/>
    <col min="14347" max="14347" width="11.140625" style="249" customWidth="1"/>
    <col min="14348" max="14348" width="14.85546875" style="249" customWidth="1"/>
    <col min="14349" max="14595" width="9.140625" style="249"/>
    <col min="14596" max="14596" width="15.85546875" style="249" customWidth="1"/>
    <col min="14597" max="14597" width="9.85546875" style="249" customWidth="1"/>
    <col min="14598" max="14598" width="7.28515625" style="249" customWidth="1"/>
    <col min="14599" max="14599" width="5.85546875" style="249" customWidth="1"/>
    <col min="14600" max="14600" width="6.42578125" style="249" customWidth="1"/>
    <col min="14601" max="14601" width="7.5703125" style="249" customWidth="1"/>
    <col min="14602" max="14602" width="9.140625" style="249"/>
    <col min="14603" max="14603" width="11.140625" style="249" customWidth="1"/>
    <col min="14604" max="14604" width="14.85546875" style="249" customWidth="1"/>
    <col min="14605" max="14851" width="9.140625" style="249"/>
    <col min="14852" max="14852" width="15.85546875" style="249" customWidth="1"/>
    <col min="14853" max="14853" width="9.85546875" style="249" customWidth="1"/>
    <col min="14854" max="14854" width="7.28515625" style="249" customWidth="1"/>
    <col min="14855" max="14855" width="5.85546875" style="249" customWidth="1"/>
    <col min="14856" max="14856" width="6.42578125" style="249" customWidth="1"/>
    <col min="14857" max="14857" width="7.5703125" style="249" customWidth="1"/>
    <col min="14858" max="14858" width="9.140625" style="249"/>
    <col min="14859" max="14859" width="11.140625" style="249" customWidth="1"/>
    <col min="14860" max="14860" width="14.85546875" style="249" customWidth="1"/>
    <col min="14861" max="15107" width="9.140625" style="249"/>
    <col min="15108" max="15108" width="15.85546875" style="249" customWidth="1"/>
    <col min="15109" max="15109" width="9.85546875" style="249" customWidth="1"/>
    <col min="15110" max="15110" width="7.28515625" style="249" customWidth="1"/>
    <col min="15111" max="15111" width="5.85546875" style="249" customWidth="1"/>
    <col min="15112" max="15112" width="6.42578125" style="249" customWidth="1"/>
    <col min="15113" max="15113" width="7.5703125" style="249" customWidth="1"/>
    <col min="15114" max="15114" width="9.140625" style="249"/>
    <col min="15115" max="15115" width="11.140625" style="249" customWidth="1"/>
    <col min="15116" max="15116" width="14.85546875" style="249" customWidth="1"/>
    <col min="15117" max="15363" width="9.140625" style="249"/>
    <col min="15364" max="15364" width="15.85546875" style="249" customWidth="1"/>
    <col min="15365" max="15365" width="9.85546875" style="249" customWidth="1"/>
    <col min="15366" max="15366" width="7.28515625" style="249" customWidth="1"/>
    <col min="15367" max="15367" width="5.85546875" style="249" customWidth="1"/>
    <col min="15368" max="15368" width="6.42578125" style="249" customWidth="1"/>
    <col min="15369" max="15369" width="7.5703125" style="249" customWidth="1"/>
    <col min="15370" max="15370" width="9.140625" style="249"/>
    <col min="15371" max="15371" width="11.140625" style="249" customWidth="1"/>
    <col min="15372" max="15372" width="14.85546875" style="249" customWidth="1"/>
    <col min="15373" max="15619" width="9.140625" style="249"/>
    <col min="15620" max="15620" width="15.85546875" style="249" customWidth="1"/>
    <col min="15621" max="15621" width="9.85546875" style="249" customWidth="1"/>
    <col min="15622" max="15622" width="7.28515625" style="249" customWidth="1"/>
    <col min="15623" max="15623" width="5.85546875" style="249" customWidth="1"/>
    <col min="15624" max="15624" width="6.42578125" style="249" customWidth="1"/>
    <col min="15625" max="15625" width="7.5703125" style="249" customWidth="1"/>
    <col min="15626" max="15626" width="9.140625" style="249"/>
    <col min="15627" max="15627" width="11.140625" style="249" customWidth="1"/>
    <col min="15628" max="15628" width="14.85546875" style="249" customWidth="1"/>
    <col min="15629" max="15875" width="9.140625" style="249"/>
    <col min="15876" max="15876" width="15.85546875" style="249" customWidth="1"/>
    <col min="15877" max="15877" width="9.85546875" style="249" customWidth="1"/>
    <col min="15878" max="15878" width="7.28515625" style="249" customWidth="1"/>
    <col min="15879" max="15879" width="5.85546875" style="249" customWidth="1"/>
    <col min="15880" max="15880" width="6.42578125" style="249" customWidth="1"/>
    <col min="15881" max="15881" width="7.5703125" style="249" customWidth="1"/>
    <col min="15882" max="15882" width="9.140625" style="249"/>
    <col min="15883" max="15883" width="11.140625" style="249" customWidth="1"/>
    <col min="15884" max="15884" width="14.85546875" style="249" customWidth="1"/>
    <col min="15885" max="16131" width="9.140625" style="249"/>
    <col min="16132" max="16132" width="15.85546875" style="249" customWidth="1"/>
    <col min="16133" max="16133" width="9.85546875" style="249" customWidth="1"/>
    <col min="16134" max="16134" width="7.28515625" style="249" customWidth="1"/>
    <col min="16135" max="16135" width="5.85546875" style="249" customWidth="1"/>
    <col min="16136" max="16136" width="6.42578125" style="249" customWidth="1"/>
    <col min="16137" max="16137" width="7.5703125" style="249" customWidth="1"/>
    <col min="16138" max="16138" width="9.140625" style="249"/>
    <col min="16139" max="16139" width="11.140625" style="249" customWidth="1"/>
    <col min="16140" max="16140" width="14.85546875" style="249" customWidth="1"/>
    <col min="16141" max="16384" width="9.140625" style="249"/>
  </cols>
  <sheetData>
    <row r="1" spans="1:12" ht="13.5" customHeight="1">
      <c r="A1" s="780" t="s">
        <v>1248</v>
      </c>
      <c r="B1" s="781"/>
      <c r="C1" s="781"/>
      <c r="D1" s="781"/>
      <c r="E1" s="781"/>
      <c r="F1" s="781"/>
      <c r="G1" s="781"/>
      <c r="H1" s="781"/>
      <c r="I1" s="781"/>
      <c r="J1" s="782" t="s">
        <v>1152</v>
      </c>
      <c r="K1" s="782"/>
      <c r="L1" s="783" t="s">
        <v>1249</v>
      </c>
    </row>
    <row r="2" spans="1:12">
      <c r="A2" s="250"/>
      <c r="B2" s="251"/>
      <c r="C2" s="251"/>
      <c r="D2" s="252"/>
      <c r="E2" s="254" t="s">
        <v>1153</v>
      </c>
      <c r="F2" s="251"/>
      <c r="G2" s="251"/>
      <c r="H2" s="251"/>
      <c r="I2" s="252"/>
      <c r="J2" s="254" t="s">
        <v>1154</v>
      </c>
      <c r="K2" s="255" t="s">
        <v>1155</v>
      </c>
      <c r="L2" s="783"/>
    </row>
    <row r="3" spans="1:12" ht="12" customHeight="1">
      <c r="A3" s="256"/>
      <c r="B3" s="257"/>
      <c r="C3" s="257"/>
      <c r="D3" s="258"/>
      <c r="E3" s="259"/>
      <c r="F3" s="260"/>
      <c r="G3" s="261" t="s">
        <v>1156</v>
      </c>
      <c r="H3" s="262"/>
      <c r="I3" s="263"/>
      <c r="J3" s="264">
        <v>1</v>
      </c>
      <c r="K3" s="265" t="s">
        <v>1157</v>
      </c>
      <c r="L3" s="783"/>
    </row>
    <row r="4" spans="1:12" ht="11.25" customHeight="1">
      <c r="A4" s="266"/>
      <c r="B4" s="267"/>
      <c r="C4" s="267"/>
      <c r="D4" s="268"/>
      <c r="E4" s="269"/>
      <c r="F4" s="253" t="s">
        <v>1158</v>
      </c>
      <c r="G4" s="253"/>
      <c r="H4" s="253"/>
      <c r="I4" s="270"/>
      <c r="J4" s="271" t="s">
        <v>1159</v>
      </c>
      <c r="K4" s="272"/>
      <c r="L4" s="783"/>
    </row>
    <row r="5" spans="1:12" ht="15" customHeight="1">
      <c r="A5" s="266" t="s">
        <v>1160</v>
      </c>
      <c r="B5" s="273"/>
      <c r="C5" s="273"/>
      <c r="D5" s="274"/>
      <c r="E5" s="275" t="s">
        <v>1047</v>
      </c>
      <c r="F5" s="276" t="s">
        <v>1161</v>
      </c>
      <c r="G5" s="277"/>
      <c r="H5" s="277" t="s">
        <v>1242</v>
      </c>
      <c r="I5" s="278"/>
      <c r="J5" s="257"/>
      <c r="K5" s="258"/>
      <c r="L5" s="279"/>
    </row>
    <row r="6" spans="1:12" ht="15.75" customHeight="1">
      <c r="A6" s="256"/>
      <c r="B6" s="273" t="s">
        <v>1163</v>
      </c>
      <c r="C6" s="273"/>
      <c r="D6" s="274"/>
      <c r="E6" s="280" t="s">
        <v>1164</v>
      </c>
      <c r="F6" s="259"/>
      <c r="G6" s="260"/>
      <c r="H6" s="281" t="s">
        <v>1243</v>
      </c>
      <c r="I6" s="282"/>
      <c r="J6" s="283" t="s">
        <v>1166</v>
      </c>
      <c r="K6" s="284" t="s">
        <v>1167</v>
      </c>
      <c r="L6" s="285"/>
    </row>
    <row r="7" spans="1:12" ht="12" customHeight="1">
      <c r="A7" s="256"/>
      <c r="B7" s="273"/>
      <c r="C7" s="273"/>
      <c r="D7" s="274"/>
      <c r="E7" s="280" t="s">
        <v>1168</v>
      </c>
      <c r="F7" s="286" t="s">
        <v>1169</v>
      </c>
      <c r="G7" s="254"/>
      <c r="H7" s="287"/>
      <c r="I7" s="255"/>
      <c r="J7" s="257"/>
      <c r="K7" s="258"/>
      <c r="L7" s="285"/>
    </row>
    <row r="8" spans="1:12" ht="15" customHeight="1">
      <c r="A8" s="259"/>
      <c r="B8" s="288"/>
      <c r="C8" s="262"/>
      <c r="D8" s="289"/>
      <c r="E8" s="290" t="s">
        <v>1170</v>
      </c>
      <c r="F8" s="291" t="s">
        <v>1171</v>
      </c>
      <c r="G8" s="292"/>
      <c r="H8" s="291" t="s">
        <v>1172</v>
      </c>
      <c r="I8" s="293"/>
      <c r="J8" s="260"/>
      <c r="K8" s="294" t="s">
        <v>1173</v>
      </c>
      <c r="L8" s="285"/>
    </row>
    <row r="9" spans="1:12" ht="9" customHeight="1">
      <c r="A9" s="295" t="s">
        <v>1174</v>
      </c>
      <c r="B9" s="296"/>
      <c r="C9" s="296"/>
      <c r="D9" s="270"/>
      <c r="E9" s="253" t="s">
        <v>1175</v>
      </c>
      <c r="F9" s="253"/>
      <c r="G9" s="297"/>
      <c r="H9" s="297"/>
      <c r="I9" s="298"/>
      <c r="J9" s="296" t="s">
        <v>1176</v>
      </c>
      <c r="K9" s="270"/>
      <c r="L9" s="784"/>
    </row>
    <row r="10" spans="1:12" ht="9" customHeight="1">
      <c r="A10" s="299" t="s">
        <v>1177</v>
      </c>
      <c r="B10" s="271"/>
      <c r="C10" s="271"/>
      <c r="D10" s="272"/>
      <c r="E10" s="300" t="s">
        <v>1178</v>
      </c>
      <c r="F10" s="300"/>
      <c r="G10" s="300"/>
      <c r="H10" s="300"/>
      <c r="I10" s="272"/>
      <c r="J10" s="271" t="s">
        <v>1179</v>
      </c>
      <c r="K10" s="272"/>
      <c r="L10" s="784"/>
    </row>
    <row r="11" spans="1:12" ht="9" customHeight="1">
      <c r="A11" s="256"/>
      <c r="B11" s="785" t="s">
        <v>1180</v>
      </c>
      <c r="C11" s="786"/>
      <c r="D11" s="787"/>
      <c r="E11" s="300" t="s">
        <v>1181</v>
      </c>
      <c r="F11" s="300"/>
      <c r="G11" s="300"/>
      <c r="H11" s="300"/>
      <c r="I11" s="272"/>
      <c r="J11" s="271"/>
      <c r="K11" s="272"/>
      <c r="L11" s="784"/>
    </row>
    <row r="12" spans="1:12" ht="15">
      <c r="A12" s="259"/>
      <c r="B12" s="788"/>
      <c r="C12" s="788"/>
      <c r="D12" s="789"/>
      <c r="E12" s="368" t="s">
        <v>665</v>
      </c>
      <c r="F12" s="790" t="e">
        <f>'Instructions-DataEntry'!E20</f>
        <v>#N/A</v>
      </c>
      <c r="G12" s="791"/>
      <c r="H12" s="791"/>
      <c r="I12" s="792"/>
      <c r="J12" s="301"/>
      <c r="K12" s="302"/>
      <c r="L12" s="784"/>
    </row>
    <row r="13" spans="1:12" ht="12.75" customHeight="1">
      <c r="A13" s="299" t="s">
        <v>1182</v>
      </c>
      <c r="B13" s="303"/>
      <c r="C13" s="271" t="s">
        <v>1239</v>
      </c>
      <c r="D13" s="272"/>
      <c r="E13" s="304" t="s">
        <v>1071</v>
      </c>
      <c r="F13" s="305" t="s">
        <v>1183</v>
      </c>
      <c r="G13" s="305"/>
      <c r="H13" s="305"/>
      <c r="I13" s="305"/>
      <c r="J13" s="306"/>
      <c r="K13" s="307"/>
      <c r="L13" s="793"/>
    </row>
    <row r="14" spans="1:12" ht="9.9499999999999993" customHeight="1">
      <c r="A14" s="830" t="s">
        <v>1241</v>
      </c>
      <c r="B14" s="831"/>
      <c r="C14" s="296" t="s">
        <v>1240</v>
      </c>
      <c r="D14" s="270"/>
      <c r="E14" s="300" t="s">
        <v>1184</v>
      </c>
      <c r="F14" s="300"/>
      <c r="G14" s="300"/>
      <c r="H14" s="300"/>
      <c r="I14" s="303"/>
      <c r="J14" s="271" t="s">
        <v>1185</v>
      </c>
      <c r="K14" s="272"/>
      <c r="L14" s="793"/>
    </row>
    <row r="15" spans="1:12" ht="15" customHeight="1">
      <c r="A15" s="825" t="e">
        <f>'Instructions-DataEntry'!E10</f>
        <v>#N/A</v>
      </c>
      <c r="B15" s="832"/>
      <c r="C15" s="825" t="e">
        <f>'Instructions-DataEntry'!E8</f>
        <v>#N/A</v>
      </c>
      <c r="D15" s="832"/>
      <c r="E15" s="794">
        <f>XpndFinal!F101</f>
        <v>44743</v>
      </c>
      <c r="F15" s="795"/>
      <c r="G15" s="795"/>
      <c r="H15" s="795"/>
      <c r="I15" s="796"/>
      <c r="J15" s="794">
        <f>XpndFinal!H101</f>
        <v>44834</v>
      </c>
      <c r="K15" s="796"/>
    </row>
    <row r="16" spans="1:12" ht="9" customHeight="1">
      <c r="A16" s="295" t="s">
        <v>1186</v>
      </c>
      <c r="B16" s="296"/>
      <c r="C16" s="296"/>
      <c r="D16" s="270"/>
      <c r="E16" s="253" t="s">
        <v>1187</v>
      </c>
      <c r="F16" s="253"/>
      <c r="G16" s="253"/>
      <c r="H16" s="253"/>
      <c r="I16" s="253"/>
      <c r="J16" s="296"/>
      <c r="K16" s="270"/>
    </row>
    <row r="17" spans="1:12" ht="1.5" customHeight="1">
      <c r="A17" s="299"/>
      <c r="B17" s="271"/>
      <c r="C17" s="271"/>
      <c r="D17" s="272"/>
      <c r="E17" s="300"/>
      <c r="F17" s="300"/>
      <c r="G17" s="300"/>
      <c r="H17" s="300"/>
      <c r="I17" s="300"/>
      <c r="J17" s="271"/>
      <c r="K17" s="272"/>
    </row>
    <row r="18" spans="1:12">
      <c r="A18" s="299" t="s">
        <v>1188</v>
      </c>
      <c r="B18" s="835" t="e">
        <f>'Instructions-DataEntry'!E4</f>
        <v>#N/A</v>
      </c>
      <c r="C18" s="836"/>
      <c r="D18" s="837"/>
      <c r="E18" s="300" t="s">
        <v>1188</v>
      </c>
      <c r="F18" s="308"/>
      <c r="G18" s="300"/>
      <c r="H18" s="300"/>
      <c r="I18" s="300"/>
      <c r="J18" s="271"/>
      <c r="K18" s="272"/>
    </row>
    <row r="19" spans="1:12">
      <c r="A19" s="299"/>
      <c r="B19" s="836"/>
      <c r="C19" s="836"/>
      <c r="D19" s="837"/>
      <c r="E19" s="300"/>
      <c r="F19" s="308"/>
      <c r="G19" s="300"/>
      <c r="H19" s="300"/>
      <c r="I19" s="300"/>
      <c r="J19" s="271"/>
      <c r="K19" s="272"/>
    </row>
    <row r="20" spans="1:12">
      <c r="A20" s="299" t="s">
        <v>1189</v>
      </c>
      <c r="B20" s="835" t="e">
        <f>'Instructions-DataEntry'!E5</f>
        <v>#N/A</v>
      </c>
      <c r="C20" s="836"/>
      <c r="D20" s="837"/>
      <c r="E20" s="309" t="s">
        <v>1190</v>
      </c>
      <c r="F20" s="308"/>
      <c r="G20" s="308" t="s">
        <v>1244</v>
      </c>
      <c r="H20" s="300"/>
      <c r="I20" s="300"/>
      <c r="J20" s="271"/>
      <c r="K20" s="272"/>
    </row>
    <row r="21" spans="1:12">
      <c r="A21" s="310" t="s">
        <v>1191</v>
      </c>
      <c r="B21" s="836"/>
      <c r="C21" s="836"/>
      <c r="D21" s="837"/>
      <c r="E21" s="311" t="s">
        <v>1191</v>
      </c>
      <c r="F21" s="312"/>
      <c r="G21" s="253"/>
      <c r="H21" s="253"/>
      <c r="I21" s="253"/>
      <c r="J21" s="296"/>
      <c r="K21" s="270"/>
    </row>
    <row r="22" spans="1:12" ht="12.75" customHeight="1">
      <c r="A22" s="313" t="s">
        <v>1192</v>
      </c>
      <c r="B22" s="835" t="e">
        <f>'Instructions-DataEntry'!E6</f>
        <v>#N/A</v>
      </c>
      <c r="C22" s="836"/>
      <c r="D22" s="837"/>
      <c r="E22" s="309" t="s">
        <v>1192</v>
      </c>
      <c r="F22" s="308"/>
      <c r="G22" s="300"/>
      <c r="H22" s="300"/>
      <c r="I22" s="300"/>
      <c r="J22" s="271"/>
      <c r="K22" s="272"/>
    </row>
    <row r="23" spans="1:12" ht="9" customHeight="1">
      <c r="A23" s="310" t="s">
        <v>1193</v>
      </c>
      <c r="B23" s="836"/>
      <c r="C23" s="836"/>
      <c r="D23" s="837"/>
      <c r="E23" s="311" t="s">
        <v>1193</v>
      </c>
      <c r="F23" s="253"/>
      <c r="G23" s="253"/>
      <c r="H23" s="253"/>
      <c r="I23" s="253"/>
      <c r="J23" s="296"/>
      <c r="K23" s="270"/>
      <c r="L23" s="784" t="s">
        <v>1194</v>
      </c>
    </row>
    <row r="24" spans="1:12" ht="1.5" customHeight="1">
      <c r="A24" s="259"/>
      <c r="B24" s="314"/>
      <c r="C24" s="314"/>
      <c r="D24" s="315"/>
      <c r="E24" s="260"/>
      <c r="F24" s="260"/>
      <c r="G24" s="260"/>
      <c r="H24" s="260"/>
      <c r="I24" s="260"/>
      <c r="J24" s="260"/>
      <c r="K24" s="263"/>
      <c r="L24" s="797"/>
    </row>
    <row r="25" spans="1:12">
      <c r="A25" s="304" t="s">
        <v>1195</v>
      </c>
      <c r="B25" s="316"/>
      <c r="C25" s="305" t="s">
        <v>1196</v>
      </c>
      <c r="D25" s="305"/>
      <c r="E25" s="305"/>
      <c r="F25" s="305"/>
      <c r="G25" s="305"/>
      <c r="H25" s="305"/>
      <c r="I25" s="316"/>
      <c r="J25" s="316"/>
      <c r="K25" s="317"/>
      <c r="L25" s="797"/>
    </row>
    <row r="26" spans="1:12" ht="9.75" customHeight="1">
      <c r="A26" s="256"/>
      <c r="B26" s="257"/>
      <c r="C26" s="252"/>
      <c r="D26" s="318" t="s">
        <v>1197</v>
      </c>
      <c r="E26" s="319" t="s">
        <v>1198</v>
      </c>
      <c r="F26" s="303"/>
      <c r="G26" s="319" t="s">
        <v>1199</v>
      </c>
      <c r="H26" s="300"/>
      <c r="I26" s="303"/>
      <c r="J26" s="271"/>
      <c r="K26" s="272"/>
      <c r="L26" s="797"/>
    </row>
    <row r="27" spans="1:12" ht="15.75" customHeight="1">
      <c r="A27" s="299" t="s">
        <v>1200</v>
      </c>
      <c r="B27" s="271"/>
      <c r="C27" s="272"/>
      <c r="D27" s="320"/>
      <c r="E27" s="321"/>
      <c r="F27" s="320"/>
      <c r="G27" s="321"/>
      <c r="H27" s="321"/>
      <c r="I27" s="320"/>
      <c r="J27" s="322" t="s">
        <v>1201</v>
      </c>
      <c r="K27" s="320"/>
      <c r="L27" s="797"/>
    </row>
    <row r="28" spans="1:12" ht="1.5" customHeight="1">
      <c r="A28" s="299"/>
      <c r="B28" s="271"/>
      <c r="C28" s="272"/>
      <c r="D28" s="320"/>
      <c r="E28" s="321"/>
      <c r="F28" s="320"/>
      <c r="G28" s="321"/>
      <c r="H28" s="321"/>
      <c r="I28" s="320"/>
      <c r="J28" s="322"/>
      <c r="K28" s="320"/>
    </row>
    <row r="29" spans="1:12" ht="15" customHeight="1">
      <c r="A29" s="259"/>
      <c r="B29" s="260"/>
      <c r="C29" s="263"/>
      <c r="D29" s="263"/>
      <c r="E29" s="260"/>
      <c r="F29" s="263"/>
      <c r="G29" s="260"/>
      <c r="H29" s="260"/>
      <c r="I29" s="263"/>
      <c r="J29" s="260"/>
      <c r="K29" s="263"/>
    </row>
    <row r="30" spans="1:12" ht="9.75" customHeight="1">
      <c r="A30" s="323" t="s">
        <v>1202</v>
      </c>
      <c r="B30" s="324"/>
      <c r="C30" s="325" t="s">
        <v>1203</v>
      </c>
      <c r="D30" s="326"/>
      <c r="E30" s="327"/>
      <c r="F30" s="326"/>
      <c r="G30" s="327"/>
      <c r="H30" s="328"/>
      <c r="I30" s="326"/>
      <c r="J30" s="798">
        <f>ErrorChkFinal!J22</f>
        <v>0</v>
      </c>
      <c r="K30" s="799"/>
      <c r="L30" s="802"/>
    </row>
    <row r="31" spans="1:12" ht="9.75" customHeight="1">
      <c r="A31" s="329" t="s">
        <v>1204</v>
      </c>
      <c r="B31" s="833">
        <f>J15</f>
        <v>44834</v>
      </c>
      <c r="C31" s="834"/>
      <c r="D31" s="330"/>
      <c r="E31" s="331"/>
      <c r="F31" s="330"/>
      <c r="G31" s="331"/>
      <c r="H31" s="331"/>
      <c r="I31" s="330"/>
      <c r="J31" s="800"/>
      <c r="K31" s="801"/>
      <c r="L31" s="802"/>
    </row>
    <row r="32" spans="1:12" ht="19.5" customHeight="1">
      <c r="A32" s="332" t="s">
        <v>1205</v>
      </c>
      <c r="B32" s="333"/>
      <c r="C32" s="334"/>
      <c r="D32" s="307"/>
      <c r="E32" s="306"/>
      <c r="F32" s="307"/>
      <c r="G32" s="306"/>
      <c r="H32" s="306"/>
      <c r="I32" s="307"/>
      <c r="J32" s="804"/>
      <c r="K32" s="805"/>
      <c r="L32" s="802"/>
    </row>
    <row r="33" spans="1:12" ht="9.75" customHeight="1">
      <c r="A33" s="323" t="s">
        <v>1206</v>
      </c>
      <c r="B33" s="324"/>
      <c r="C33" s="335"/>
      <c r="D33" s="303"/>
      <c r="E33" s="336"/>
      <c r="F33" s="303"/>
      <c r="G33" s="336"/>
      <c r="H33" s="336"/>
      <c r="I33" s="303"/>
      <c r="J33" s="806">
        <f>J30-J32</f>
        <v>0</v>
      </c>
      <c r="K33" s="807"/>
      <c r="L33" s="802"/>
    </row>
    <row r="34" spans="1:12" ht="9" customHeight="1">
      <c r="A34" s="329" t="s">
        <v>1207</v>
      </c>
      <c r="B34" s="337"/>
      <c r="C34" s="338"/>
      <c r="D34" s="302"/>
      <c r="E34" s="301"/>
      <c r="F34" s="302"/>
      <c r="G34" s="301"/>
      <c r="H34" s="301"/>
      <c r="I34" s="302"/>
      <c r="J34" s="808"/>
      <c r="K34" s="809"/>
      <c r="L34" s="803"/>
    </row>
    <row r="35" spans="1:12" ht="9.75" customHeight="1">
      <c r="A35" s="323" t="s">
        <v>1208</v>
      </c>
      <c r="B35" s="324"/>
      <c r="C35" s="335"/>
      <c r="D35" s="303"/>
      <c r="E35" s="336"/>
      <c r="F35" s="303"/>
      <c r="G35" s="336"/>
      <c r="H35" s="336"/>
      <c r="I35" s="303"/>
      <c r="J35" s="806"/>
      <c r="K35" s="807"/>
    </row>
    <row r="36" spans="1:12" ht="9" customHeight="1">
      <c r="A36" s="329" t="s">
        <v>1209</v>
      </c>
      <c r="B36" s="337"/>
      <c r="C36" s="338"/>
      <c r="D36" s="302"/>
      <c r="E36" s="301"/>
      <c r="F36" s="302"/>
      <c r="G36" s="301"/>
      <c r="H36" s="301"/>
      <c r="I36" s="302"/>
      <c r="J36" s="808"/>
      <c r="K36" s="809"/>
      <c r="L36" s="810"/>
    </row>
    <row r="37" spans="1:12" ht="19.5" customHeight="1">
      <c r="A37" s="332" t="s">
        <v>1210</v>
      </c>
      <c r="B37" s="333"/>
      <c r="C37" s="334"/>
      <c r="D37" s="307"/>
      <c r="E37" s="306"/>
      <c r="F37" s="307"/>
      <c r="G37" s="306"/>
      <c r="H37" s="306"/>
      <c r="I37" s="307"/>
      <c r="J37" s="804">
        <f>J33+J35</f>
        <v>0</v>
      </c>
      <c r="K37" s="805"/>
      <c r="L37" s="810"/>
    </row>
    <row r="38" spans="1:12" ht="19.5" customHeight="1">
      <c r="A38" s="332" t="s">
        <v>1211</v>
      </c>
      <c r="B38" s="333"/>
      <c r="C38" s="334"/>
      <c r="D38" s="307"/>
      <c r="E38" s="306"/>
      <c r="F38" s="307"/>
      <c r="G38" s="306"/>
      <c r="H38" s="306"/>
      <c r="I38" s="307"/>
      <c r="J38" s="804" t="e">
        <f>ErrorChkFinal!J24</f>
        <v>#N/A</v>
      </c>
      <c r="K38" s="805"/>
      <c r="L38" s="810"/>
    </row>
    <row r="39" spans="1:12" ht="19.5" customHeight="1">
      <c r="A39" s="332" t="s">
        <v>1212</v>
      </c>
      <c r="B39" s="333"/>
      <c r="C39" s="334"/>
      <c r="D39" s="339"/>
      <c r="E39" s="340"/>
      <c r="F39" s="339"/>
      <c r="G39" s="340"/>
      <c r="H39" s="340"/>
      <c r="I39" s="339"/>
      <c r="J39" s="804" t="e">
        <f>J37-J38</f>
        <v>#N/A</v>
      </c>
      <c r="K39" s="805"/>
      <c r="L39" s="810"/>
    </row>
    <row r="40" spans="1:12" ht="19.5" customHeight="1">
      <c r="A40" s="332" t="s">
        <v>1213</v>
      </c>
      <c r="B40" s="333"/>
      <c r="C40" s="334"/>
      <c r="D40" s="339"/>
      <c r="E40" s="340"/>
      <c r="F40" s="339"/>
      <c r="G40" s="340"/>
      <c r="H40" s="340"/>
      <c r="I40" s="339"/>
      <c r="J40" s="811" t="e">
        <f>IF(XpndFinal!H2="No",SF270Qtr4!J41+SF270Qtr4!J40,Payments!D24)</f>
        <v>#N/A</v>
      </c>
      <c r="K40" s="812"/>
    </row>
    <row r="41" spans="1:12" ht="9.75" customHeight="1">
      <c r="A41" s="323" t="s">
        <v>1214</v>
      </c>
      <c r="B41" s="324"/>
      <c r="C41" s="335"/>
      <c r="D41" s="303"/>
      <c r="E41" s="336"/>
      <c r="F41" s="303"/>
      <c r="G41" s="336"/>
      <c r="H41" s="336"/>
      <c r="I41" s="303"/>
      <c r="J41" s="806" t="e">
        <f>J39-J40</f>
        <v>#N/A</v>
      </c>
      <c r="K41" s="807"/>
      <c r="L41" s="841"/>
    </row>
    <row r="42" spans="1:12" ht="9.75" customHeight="1">
      <c r="A42" s="329" t="s">
        <v>1215</v>
      </c>
      <c r="B42" s="337"/>
      <c r="C42" s="338"/>
      <c r="D42" s="302"/>
      <c r="E42" s="301"/>
      <c r="F42" s="302"/>
      <c r="G42" s="301"/>
      <c r="H42" s="301"/>
      <c r="I42" s="302"/>
      <c r="J42" s="808"/>
      <c r="K42" s="809"/>
      <c r="L42" s="841"/>
    </row>
    <row r="43" spans="1:12" ht="9.9499999999999993" customHeight="1">
      <c r="A43" s="256"/>
      <c r="B43" s="252"/>
      <c r="C43" s="341"/>
      <c r="D43" s="341"/>
      <c r="F43" s="252"/>
      <c r="I43" s="252"/>
      <c r="J43" s="257"/>
      <c r="K43" s="258"/>
      <c r="L43" s="841"/>
    </row>
    <row r="44" spans="1:12" ht="9" customHeight="1">
      <c r="A44" s="295" t="s">
        <v>1216</v>
      </c>
      <c r="B44" s="270"/>
      <c r="C44" s="342" t="s">
        <v>1217</v>
      </c>
      <c r="D44" s="343"/>
      <c r="E44" s="260"/>
      <c r="F44" s="263"/>
      <c r="G44" s="260"/>
      <c r="H44" s="260"/>
      <c r="I44" s="263"/>
      <c r="J44" s="260"/>
      <c r="K44" s="263"/>
      <c r="L44" s="841"/>
    </row>
    <row r="45" spans="1:12" ht="9.9499999999999993" customHeight="1">
      <c r="A45" s="295" t="s">
        <v>1218</v>
      </c>
      <c r="B45" s="270"/>
      <c r="C45" s="344"/>
      <c r="D45" s="345"/>
      <c r="F45" s="258"/>
      <c r="I45" s="258"/>
      <c r="J45" s="257"/>
      <c r="K45" s="258"/>
      <c r="L45" s="842"/>
    </row>
    <row r="46" spans="1:12" ht="9.9499999999999993" customHeight="1">
      <c r="A46" s="295" t="s">
        <v>1219</v>
      </c>
      <c r="B46" s="270"/>
      <c r="C46" s="342" t="s">
        <v>1220</v>
      </c>
      <c r="D46" s="343"/>
      <c r="E46" s="260"/>
      <c r="F46" s="263"/>
      <c r="G46" s="260"/>
      <c r="H46" s="260"/>
      <c r="I46" s="263"/>
      <c r="J46" s="260"/>
      <c r="K46" s="263"/>
      <c r="L46" s="842"/>
    </row>
    <row r="47" spans="1:12" ht="9.9499999999999993" customHeight="1">
      <c r="A47" s="295" t="s">
        <v>1221</v>
      </c>
      <c r="B47" s="270"/>
      <c r="C47" s="344"/>
      <c r="D47" s="345"/>
      <c r="E47" s="257"/>
      <c r="F47" s="258"/>
      <c r="G47" s="257"/>
      <c r="H47" s="257"/>
      <c r="I47" s="258"/>
      <c r="J47" s="257"/>
      <c r="K47" s="258"/>
      <c r="L47" s="842"/>
    </row>
    <row r="48" spans="1:12" ht="9.9499999999999993" customHeight="1">
      <c r="A48" s="329" t="s">
        <v>1222</v>
      </c>
      <c r="B48" s="346"/>
      <c r="C48" s="290" t="s">
        <v>1223</v>
      </c>
      <c r="D48" s="343"/>
      <c r="E48" s="260"/>
      <c r="F48" s="263"/>
      <c r="G48" s="260"/>
      <c r="H48" s="260"/>
      <c r="I48" s="263"/>
      <c r="J48" s="260"/>
      <c r="K48" s="263"/>
      <c r="L48" s="842"/>
    </row>
    <row r="49" spans="1:18">
      <c r="A49" s="304" t="s">
        <v>1224</v>
      </c>
      <c r="B49" s="316"/>
      <c r="C49" s="316"/>
      <c r="D49" s="305" t="s">
        <v>1225</v>
      </c>
      <c r="E49" s="305"/>
      <c r="F49" s="305"/>
      <c r="G49" s="305"/>
      <c r="H49" s="316"/>
      <c r="I49" s="316"/>
      <c r="J49" s="316"/>
      <c r="K49" s="317"/>
      <c r="L49" s="843"/>
    </row>
    <row r="50" spans="1:18" ht="15.95" customHeight="1">
      <c r="A50" s="347" t="s">
        <v>1226</v>
      </c>
      <c r="B50" s="306"/>
      <c r="C50" s="306"/>
      <c r="D50" s="306"/>
      <c r="E50" s="306"/>
      <c r="F50" s="306"/>
      <c r="G50" s="306"/>
      <c r="H50" s="306"/>
      <c r="I50" s="307"/>
      <c r="J50" s="348" t="s">
        <v>1227</v>
      </c>
      <c r="K50" s="307"/>
      <c r="L50" s="844"/>
    </row>
    <row r="51" spans="1:18" ht="15" customHeight="1">
      <c r="A51" s="347" t="s">
        <v>1228</v>
      </c>
      <c r="B51" s="306"/>
      <c r="C51" s="306"/>
      <c r="D51" s="306"/>
      <c r="E51" s="306"/>
      <c r="F51" s="306"/>
      <c r="G51" s="306"/>
      <c r="H51" s="306"/>
      <c r="I51" s="307"/>
      <c r="J51" s="349"/>
      <c r="K51" s="307"/>
      <c r="L51" s="844"/>
      <c r="M51" s="350"/>
      <c r="N51" s="350"/>
      <c r="O51" s="350"/>
      <c r="P51" s="350"/>
      <c r="Q51" s="350"/>
      <c r="R51" s="350"/>
    </row>
    <row r="52" spans="1:18" ht="15.95" customHeight="1">
      <c r="A52" s="347" t="s">
        <v>1229</v>
      </c>
      <c r="B52" s="306"/>
      <c r="C52" s="306"/>
      <c r="D52" s="306"/>
      <c r="E52" s="306"/>
      <c r="F52" s="306"/>
      <c r="G52" s="306"/>
      <c r="H52" s="306"/>
      <c r="I52" s="307"/>
      <c r="J52" s="348" t="s">
        <v>1227</v>
      </c>
      <c r="K52" s="307"/>
      <c r="L52" s="844"/>
    </row>
    <row r="53" spans="1:18" ht="13.5" customHeight="1">
      <c r="A53" s="845" t="s">
        <v>1230</v>
      </c>
      <c r="B53" s="846"/>
      <c r="C53" s="813" t="s">
        <v>1231</v>
      </c>
      <c r="D53" s="814"/>
      <c r="E53" s="814"/>
      <c r="F53" s="814"/>
      <c r="G53" s="814"/>
      <c r="H53" s="815"/>
      <c r="I53" s="813" t="s">
        <v>1232</v>
      </c>
      <c r="J53" s="814"/>
      <c r="K53" s="815"/>
    </row>
    <row r="54" spans="1:18" ht="13.5" customHeight="1">
      <c r="A54" s="847"/>
      <c r="B54" s="848"/>
      <c r="C54" s="851"/>
      <c r="D54" s="852"/>
      <c r="E54" s="852"/>
      <c r="F54" s="852"/>
      <c r="G54" s="852"/>
      <c r="H54" s="853"/>
      <c r="I54" s="816">
        <f>ErrorChkFinal!I6</f>
        <v>0</v>
      </c>
      <c r="J54" s="817"/>
      <c r="K54" s="818"/>
    </row>
    <row r="55" spans="1:18" ht="13.5" customHeight="1">
      <c r="A55" s="847"/>
      <c r="B55" s="848"/>
      <c r="C55" s="854"/>
      <c r="D55" s="855"/>
      <c r="E55" s="855"/>
      <c r="F55" s="855"/>
      <c r="G55" s="855"/>
      <c r="H55" s="856"/>
      <c r="I55" s="794"/>
      <c r="J55" s="795"/>
      <c r="K55" s="796"/>
    </row>
    <row r="56" spans="1:18" ht="13.5" customHeight="1">
      <c r="A56" s="847"/>
      <c r="B56" s="848"/>
      <c r="C56" s="819" t="s">
        <v>1233</v>
      </c>
      <c r="D56" s="820"/>
      <c r="E56" s="820"/>
      <c r="F56" s="820"/>
      <c r="G56" s="820"/>
      <c r="H56" s="821"/>
      <c r="I56" s="813" t="s">
        <v>1234</v>
      </c>
      <c r="J56" s="814"/>
      <c r="K56" s="815"/>
    </row>
    <row r="57" spans="1:18" ht="13.5" customHeight="1">
      <c r="A57" s="847"/>
      <c r="B57" s="848"/>
      <c r="C57" s="838" t="e">
        <f>'Instructions-DataEntry'!E14</f>
        <v>#N/A</v>
      </c>
      <c r="D57" s="839"/>
      <c r="E57" s="839"/>
      <c r="F57" s="839"/>
      <c r="G57" s="839"/>
      <c r="H57" s="840"/>
      <c r="I57" s="822" t="e">
        <f>'Instructions-DataEntry'!E16</f>
        <v>#N/A</v>
      </c>
      <c r="J57" s="823"/>
      <c r="K57" s="824"/>
    </row>
    <row r="58" spans="1:18" ht="13.5" customHeight="1">
      <c r="A58" s="849"/>
      <c r="B58" s="850"/>
      <c r="C58" s="828" t="e">
        <f>'Instructions-DataEntry'!E15</f>
        <v>#N/A</v>
      </c>
      <c r="D58" s="826"/>
      <c r="E58" s="826"/>
      <c r="F58" s="826"/>
      <c r="G58" s="826"/>
      <c r="H58" s="827"/>
      <c r="I58" s="825"/>
      <c r="J58" s="826"/>
      <c r="K58" s="827"/>
    </row>
    <row r="59" spans="1:18" ht="9" customHeight="1">
      <c r="A59" s="253" t="s">
        <v>1235</v>
      </c>
      <c r="B59" s="253"/>
      <c r="C59" s="253"/>
      <c r="D59" s="253"/>
      <c r="E59" s="311"/>
      <c r="F59" s="253"/>
      <c r="G59" s="253"/>
      <c r="H59" s="253"/>
      <c r="I59" s="253" t="s">
        <v>1236</v>
      </c>
      <c r="J59" s="253"/>
      <c r="K59" s="253"/>
    </row>
    <row r="60" spans="1:18" ht="9" customHeight="1">
      <c r="A60" s="300"/>
      <c r="B60" s="300"/>
      <c r="C60" s="300"/>
      <c r="D60" s="300"/>
      <c r="E60" s="300"/>
      <c r="F60" s="300"/>
      <c r="G60" s="300"/>
      <c r="H60" s="300"/>
      <c r="I60" s="253" t="s">
        <v>1237</v>
      </c>
      <c r="J60" s="253"/>
      <c r="K60" s="253"/>
    </row>
    <row r="115" spans="1:14" ht="12.75" customHeight="1">
      <c r="A115" s="391"/>
      <c r="B115" s="829" t="s">
        <v>1250</v>
      </c>
      <c r="C115" s="829"/>
      <c r="D115" s="829"/>
      <c r="E115" s="829"/>
      <c r="F115" s="829"/>
      <c r="G115" s="829"/>
      <c r="H115" s="829"/>
      <c r="I115" s="829"/>
      <c r="J115" s="829"/>
      <c r="K115" s="829"/>
      <c r="L115" s="829"/>
      <c r="M115" s="829"/>
      <c r="N115" s="392"/>
    </row>
    <row r="116" spans="1:14" ht="12.75" customHeight="1">
      <c r="A116" s="391"/>
      <c r="B116" s="829"/>
      <c r="C116" s="829"/>
      <c r="D116" s="829"/>
      <c r="E116" s="829"/>
      <c r="F116" s="829"/>
      <c r="G116" s="829"/>
      <c r="H116" s="829"/>
      <c r="I116" s="829"/>
      <c r="J116" s="829"/>
      <c r="K116" s="829"/>
      <c r="L116" s="829"/>
      <c r="M116" s="829"/>
      <c r="N116" s="392"/>
    </row>
    <row r="117" spans="1:14" ht="12.75" customHeight="1">
      <c r="A117" s="391"/>
      <c r="B117" s="829"/>
      <c r="C117" s="829"/>
      <c r="D117" s="829"/>
      <c r="E117" s="829"/>
      <c r="F117" s="829"/>
      <c r="G117" s="829"/>
      <c r="H117" s="829"/>
      <c r="I117" s="829"/>
      <c r="J117" s="829"/>
      <c r="K117" s="829"/>
      <c r="L117" s="829"/>
      <c r="M117" s="829"/>
      <c r="N117" s="392"/>
    </row>
    <row r="118" spans="1:14" ht="12.75" customHeight="1">
      <c r="A118" s="391"/>
      <c r="B118" s="829"/>
      <c r="C118" s="829"/>
      <c r="D118" s="829"/>
      <c r="E118" s="829"/>
      <c r="F118" s="829"/>
      <c r="G118" s="829"/>
      <c r="H118" s="829"/>
      <c r="I118" s="829"/>
      <c r="J118" s="829"/>
      <c r="K118" s="829"/>
      <c r="L118" s="829"/>
      <c r="M118" s="829"/>
      <c r="N118" s="392"/>
    </row>
    <row r="119" spans="1:14" ht="12.75" customHeight="1">
      <c r="A119" s="391"/>
      <c r="B119" s="829"/>
      <c r="C119" s="829"/>
      <c r="D119" s="829"/>
      <c r="E119" s="829"/>
      <c r="F119" s="829"/>
      <c r="G119" s="829"/>
      <c r="H119" s="829"/>
      <c r="I119" s="829"/>
      <c r="J119" s="829"/>
      <c r="K119" s="829"/>
      <c r="L119" s="829"/>
      <c r="M119" s="829"/>
      <c r="N119" s="392"/>
    </row>
    <row r="120" spans="1:14" ht="12.75" customHeight="1">
      <c r="A120" s="391"/>
      <c r="B120" s="829"/>
      <c r="C120" s="829"/>
      <c r="D120" s="829"/>
      <c r="E120" s="829"/>
      <c r="F120" s="829"/>
      <c r="G120" s="829"/>
      <c r="H120" s="829"/>
      <c r="I120" s="829"/>
      <c r="J120" s="829"/>
      <c r="K120" s="829"/>
      <c r="L120" s="829"/>
      <c r="M120" s="829"/>
      <c r="N120" s="392"/>
    </row>
    <row r="121" spans="1:14" ht="12.75" customHeight="1">
      <c r="A121" s="391"/>
      <c r="B121" s="829"/>
      <c r="C121" s="829"/>
      <c r="D121" s="829"/>
      <c r="E121" s="829"/>
      <c r="F121" s="829"/>
      <c r="G121" s="829"/>
      <c r="H121" s="829"/>
      <c r="I121" s="829"/>
      <c r="J121" s="829"/>
      <c r="K121" s="829"/>
      <c r="L121" s="829"/>
      <c r="M121" s="829"/>
      <c r="N121" s="392"/>
    </row>
    <row r="122" spans="1:14" ht="12.75" customHeight="1">
      <c r="A122" s="391"/>
      <c r="B122" s="829"/>
      <c r="C122" s="829"/>
      <c r="D122" s="829"/>
      <c r="E122" s="829"/>
      <c r="F122" s="829"/>
      <c r="G122" s="829"/>
      <c r="H122" s="829"/>
      <c r="I122" s="829"/>
      <c r="J122" s="829"/>
      <c r="K122" s="829"/>
      <c r="L122" s="829"/>
      <c r="M122" s="829"/>
      <c r="N122" s="392"/>
    </row>
    <row r="123" spans="1:14" ht="12.75" customHeight="1">
      <c r="A123" s="391"/>
      <c r="B123" s="829"/>
      <c r="C123" s="829"/>
      <c r="D123" s="829"/>
      <c r="E123" s="829"/>
      <c r="F123" s="829"/>
      <c r="G123" s="829"/>
      <c r="H123" s="829"/>
      <c r="I123" s="829"/>
      <c r="J123" s="829"/>
      <c r="K123" s="829"/>
      <c r="L123" s="829"/>
      <c r="M123" s="829"/>
      <c r="N123" s="392"/>
    </row>
    <row r="124" spans="1:14" ht="12.75" customHeight="1">
      <c r="A124" s="391"/>
      <c r="B124" s="829"/>
      <c r="C124" s="829"/>
      <c r="D124" s="829"/>
      <c r="E124" s="829"/>
      <c r="F124" s="829"/>
      <c r="G124" s="829"/>
      <c r="H124" s="829"/>
      <c r="I124" s="829"/>
      <c r="J124" s="829"/>
      <c r="K124" s="829"/>
      <c r="L124" s="829"/>
      <c r="M124" s="829"/>
      <c r="N124" s="392"/>
    </row>
    <row r="125" spans="1:14" ht="12.75" customHeight="1">
      <c r="A125" s="391"/>
      <c r="B125" s="829"/>
      <c r="C125" s="829"/>
      <c r="D125" s="829"/>
      <c r="E125" s="829"/>
      <c r="F125" s="829"/>
      <c r="G125" s="829"/>
      <c r="H125" s="829"/>
      <c r="I125" s="829"/>
      <c r="J125" s="829"/>
      <c r="K125" s="829"/>
      <c r="L125" s="829"/>
      <c r="M125" s="829"/>
      <c r="N125" s="392"/>
    </row>
    <row r="126" spans="1:14" ht="12.75" customHeight="1">
      <c r="A126" s="391"/>
      <c r="B126" s="829"/>
      <c r="C126" s="829"/>
      <c r="D126" s="829"/>
      <c r="E126" s="829"/>
      <c r="F126" s="829"/>
      <c r="G126" s="829"/>
      <c r="H126" s="829"/>
      <c r="I126" s="829"/>
      <c r="J126" s="829"/>
      <c r="K126" s="829"/>
      <c r="L126" s="829"/>
      <c r="M126" s="829"/>
      <c r="N126" s="392"/>
    </row>
    <row r="127" spans="1:14" ht="12.75" customHeight="1">
      <c r="A127" s="391"/>
      <c r="B127" s="829"/>
      <c r="C127" s="829"/>
      <c r="D127" s="829"/>
      <c r="E127" s="829"/>
      <c r="F127" s="829"/>
      <c r="G127" s="829"/>
      <c r="H127" s="829"/>
      <c r="I127" s="829"/>
      <c r="J127" s="829"/>
      <c r="K127" s="829"/>
      <c r="L127" s="829"/>
      <c r="M127" s="829"/>
      <c r="N127" s="392"/>
    </row>
    <row r="128" spans="1:14" ht="12.75" customHeight="1">
      <c r="A128" s="391"/>
      <c r="B128" s="829"/>
      <c r="C128" s="829"/>
      <c r="D128" s="829"/>
      <c r="E128" s="829"/>
      <c r="F128" s="829"/>
      <c r="G128" s="829"/>
      <c r="H128" s="829"/>
      <c r="I128" s="829"/>
      <c r="J128" s="829"/>
      <c r="K128" s="829"/>
      <c r="L128" s="829"/>
      <c r="M128" s="829"/>
      <c r="N128" s="392"/>
    </row>
    <row r="129" spans="1:14" ht="12.75" customHeight="1">
      <c r="A129" s="391"/>
      <c r="B129" s="829"/>
      <c r="C129" s="829"/>
      <c r="D129" s="829"/>
      <c r="E129" s="829"/>
      <c r="F129" s="829"/>
      <c r="G129" s="829"/>
      <c r="H129" s="829"/>
      <c r="I129" s="829"/>
      <c r="J129" s="829"/>
      <c r="K129" s="829"/>
      <c r="L129" s="829"/>
      <c r="M129" s="829"/>
      <c r="N129" s="392"/>
    </row>
    <row r="130" spans="1:14" ht="12.75" customHeight="1">
      <c r="A130" s="391"/>
      <c r="B130" s="829"/>
      <c r="C130" s="829"/>
      <c r="D130" s="829"/>
      <c r="E130" s="829"/>
      <c r="F130" s="829"/>
      <c r="G130" s="829"/>
      <c r="H130" s="829"/>
      <c r="I130" s="829"/>
      <c r="J130" s="829"/>
      <c r="K130" s="829"/>
      <c r="L130" s="829"/>
      <c r="M130" s="829"/>
      <c r="N130" s="392"/>
    </row>
    <row r="131" spans="1:14" ht="12.75" customHeight="1">
      <c r="A131" s="391"/>
      <c r="B131" s="829"/>
      <c r="C131" s="829"/>
      <c r="D131" s="829"/>
      <c r="E131" s="829"/>
      <c r="F131" s="829"/>
      <c r="G131" s="829"/>
      <c r="H131" s="829"/>
      <c r="I131" s="829"/>
      <c r="J131" s="829"/>
      <c r="K131" s="829"/>
      <c r="L131" s="829"/>
      <c r="M131" s="829"/>
      <c r="N131" s="392"/>
    </row>
    <row r="132" spans="1:14" ht="12.75" customHeight="1">
      <c r="A132" s="391"/>
      <c r="B132" s="829"/>
      <c r="C132" s="829"/>
      <c r="D132" s="829"/>
      <c r="E132" s="829"/>
      <c r="F132" s="829"/>
      <c r="G132" s="829"/>
      <c r="H132" s="829"/>
      <c r="I132" s="829"/>
      <c r="J132" s="829"/>
      <c r="K132" s="829"/>
      <c r="L132" s="829"/>
      <c r="M132" s="829"/>
      <c r="N132" s="392"/>
    </row>
    <row r="133" spans="1:14" ht="12.75" customHeight="1">
      <c r="A133" s="391"/>
      <c r="B133" s="829"/>
      <c r="C133" s="829"/>
      <c r="D133" s="829"/>
      <c r="E133" s="829"/>
      <c r="F133" s="829"/>
      <c r="G133" s="829"/>
      <c r="H133" s="829"/>
      <c r="I133" s="829"/>
      <c r="J133" s="829"/>
      <c r="K133" s="829"/>
      <c r="L133" s="829"/>
      <c r="M133" s="829"/>
      <c r="N133" s="392"/>
    </row>
    <row r="134" spans="1:14" ht="12.75" customHeight="1">
      <c r="A134" s="391"/>
      <c r="B134" s="829"/>
      <c r="C134" s="829"/>
      <c r="D134" s="829"/>
      <c r="E134" s="829"/>
      <c r="F134" s="829"/>
      <c r="G134" s="829"/>
      <c r="H134" s="829"/>
      <c r="I134" s="829"/>
      <c r="J134" s="829"/>
      <c r="K134" s="829"/>
      <c r="L134" s="829"/>
      <c r="M134" s="829"/>
      <c r="N134" s="392"/>
    </row>
    <row r="135" spans="1:14" ht="12.75" customHeight="1">
      <c r="A135" s="391"/>
      <c r="B135" s="829"/>
      <c r="C135" s="829"/>
      <c r="D135" s="829"/>
      <c r="E135" s="829"/>
      <c r="F135" s="829"/>
      <c r="G135" s="829"/>
      <c r="H135" s="829"/>
      <c r="I135" s="829"/>
      <c r="J135" s="829"/>
      <c r="K135" s="829"/>
      <c r="L135" s="829"/>
      <c r="M135" s="829"/>
      <c r="N135" s="392"/>
    </row>
    <row r="136" spans="1:14" ht="12.75" customHeight="1">
      <c r="A136" s="391"/>
      <c r="B136" s="829"/>
      <c r="C136" s="829"/>
      <c r="D136" s="829"/>
      <c r="E136" s="829"/>
      <c r="F136" s="829"/>
      <c r="G136" s="829"/>
      <c r="H136" s="829"/>
      <c r="I136" s="829"/>
      <c r="J136" s="829"/>
      <c r="K136" s="829"/>
      <c r="L136" s="829"/>
      <c r="M136" s="829"/>
      <c r="N136" s="392"/>
    </row>
    <row r="138" spans="1:14">
      <c r="J138" s="779" t="s">
        <v>1152</v>
      </c>
      <c r="K138" s="779"/>
      <c r="L138" s="779"/>
    </row>
    <row r="139" spans="1:14">
      <c r="J139" s="779"/>
      <c r="K139" s="779"/>
      <c r="L139" s="779"/>
    </row>
    <row r="140" spans="1:14">
      <c r="J140" s="779"/>
      <c r="K140" s="779"/>
      <c r="L140" s="779"/>
    </row>
    <row r="141" spans="1:14">
      <c r="J141" s="779"/>
      <c r="K141" s="779"/>
      <c r="L141" s="779"/>
    </row>
    <row r="142" spans="1:14">
      <c r="J142" s="779"/>
      <c r="K142" s="779"/>
      <c r="L142" s="779"/>
    </row>
    <row r="143" spans="1:14">
      <c r="J143" s="779"/>
      <c r="K143" s="779"/>
      <c r="L143" s="779"/>
    </row>
  </sheetData>
  <sheetProtection sheet="1" objects="1" scenarios="1"/>
  <mergeCells count="42">
    <mergeCell ref="B22:D23"/>
    <mergeCell ref="B115:M136"/>
    <mergeCell ref="J138:L143"/>
    <mergeCell ref="A14:B14"/>
    <mergeCell ref="A15:B15"/>
    <mergeCell ref="C15:D15"/>
    <mergeCell ref="B18:D19"/>
    <mergeCell ref="B20:D21"/>
    <mergeCell ref="J41:K42"/>
    <mergeCell ref="L41:L44"/>
    <mergeCell ref="L45:L48"/>
    <mergeCell ref="L49:L52"/>
    <mergeCell ref="A53:B58"/>
    <mergeCell ref="C53:H55"/>
    <mergeCell ref="I53:K53"/>
    <mergeCell ref="I54:K55"/>
    <mergeCell ref="C56:H56"/>
    <mergeCell ref="I56:K56"/>
    <mergeCell ref="C57:H57"/>
    <mergeCell ref="I57:K58"/>
    <mergeCell ref="C58:H58"/>
    <mergeCell ref="J40:K40"/>
    <mergeCell ref="L13:L14"/>
    <mergeCell ref="E15:I15"/>
    <mergeCell ref="J15:K15"/>
    <mergeCell ref="L23:L27"/>
    <mergeCell ref="J30:K31"/>
    <mergeCell ref="L30:L34"/>
    <mergeCell ref="B31:C31"/>
    <mergeCell ref="J32:K32"/>
    <mergeCell ref="J33:K34"/>
    <mergeCell ref="J35:K36"/>
    <mergeCell ref="L36:L39"/>
    <mergeCell ref="J37:K37"/>
    <mergeCell ref="J38:K38"/>
    <mergeCell ref="J39:K39"/>
    <mergeCell ref="A1:I1"/>
    <mergeCell ref="J1:K1"/>
    <mergeCell ref="L1:L4"/>
    <mergeCell ref="L9:L12"/>
    <mergeCell ref="B11:D12"/>
    <mergeCell ref="F12:I12"/>
  </mergeCells>
  <hyperlinks>
    <hyperlink ref="J1:K1" location="Payments!A1" display="CONTINUE" xr:uid="{00000000-0004-0000-1700-000000000000}"/>
    <hyperlink ref="L23:L27" location="'Instructions-DataEntry'!A1" display="Click here to return to data entry &amp; instruction page." xr:uid="{00000000-0004-0000-1700-000001000000}"/>
    <hyperlink ref="J138:L143" location="SF270Final!A1" display="CONTINUE" xr:uid="{00000000-0004-0000-1700-000002000000}"/>
  </hyperlinks>
  <pageMargins left="0.5" right="0" top="0.25" bottom="0.5" header="0.5" footer="0.5"/>
  <pageSetup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CAFC6737-7551-448C-86C0-B0CB20B7D26A}">
            <xm:f>Introduction!$J$20="ON"</xm:f>
            <x14:dxf>
              <numFmt numFmtId="10" formatCode="&quot;$&quot;#,##0_);[Red]\(&quot;$&quot;#,##0\)"/>
            </x14:dxf>
          </x14:cfRule>
          <xm:sqref>J30:K42</xm:sqref>
        </x14:conditionalFormatting>
      </x14:conditionalFormatting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
  <dimension ref="A1:U255"/>
  <sheetViews>
    <sheetView showGridLines="0" showRowColHeaders="0" workbookViewId="0"/>
  </sheetViews>
  <sheetFormatPr defaultRowHeight="15"/>
  <cols>
    <col min="2" max="4" width="9.42578125" customWidth="1"/>
    <col min="5" max="6" width="17" customWidth="1"/>
    <col min="7" max="9" width="9.42578125" customWidth="1"/>
  </cols>
  <sheetData>
    <row r="1" spans="2:21" ht="15.75">
      <c r="E1" s="44"/>
      <c r="F1" s="44"/>
      <c r="G1" s="44"/>
      <c r="H1" s="44"/>
      <c r="I1" s="44"/>
      <c r="J1" s="44"/>
      <c r="K1" s="44"/>
      <c r="L1" s="44"/>
      <c r="M1" s="44"/>
      <c r="N1" s="44"/>
      <c r="O1" s="44"/>
      <c r="P1" s="44"/>
      <c r="Q1" s="44"/>
      <c r="R1" s="44"/>
      <c r="S1" s="44"/>
      <c r="T1" s="44"/>
      <c r="U1" s="44"/>
    </row>
    <row r="2" spans="2:21" ht="25.5" customHeight="1">
      <c r="B2" s="865" t="s">
        <v>1017</v>
      </c>
      <c r="C2" s="865"/>
      <c r="D2" s="865"/>
      <c r="E2" s="865"/>
      <c r="F2" s="865"/>
      <c r="G2" s="865"/>
      <c r="H2" s="865"/>
      <c r="I2" s="865"/>
      <c r="J2" s="89"/>
      <c r="K2" s="44"/>
      <c r="L2" s="44"/>
      <c r="M2" s="44"/>
      <c r="N2" s="44"/>
      <c r="O2" s="44"/>
      <c r="P2" s="44"/>
      <c r="Q2" s="44"/>
      <c r="R2" s="44"/>
      <c r="S2" s="44"/>
      <c r="T2" s="44"/>
      <c r="U2" s="44"/>
    </row>
    <row r="3" spans="2:21" ht="25.5" customHeight="1">
      <c r="B3" s="865"/>
      <c r="C3" s="865"/>
      <c r="D3" s="865"/>
      <c r="E3" s="865"/>
      <c r="F3" s="865"/>
      <c r="G3" s="865"/>
      <c r="H3" s="865"/>
      <c r="I3" s="865"/>
      <c r="J3" s="89"/>
      <c r="K3" s="44"/>
      <c r="L3" s="44"/>
      <c r="M3" s="44"/>
      <c r="N3" s="44"/>
      <c r="O3" s="44"/>
      <c r="P3" s="44"/>
      <c r="Q3" s="44"/>
      <c r="R3" s="44"/>
      <c r="S3" s="44"/>
      <c r="T3" s="44"/>
      <c r="U3" s="44"/>
    </row>
    <row r="4" spans="2:21" ht="25.5" customHeight="1">
      <c r="B4" s="865"/>
      <c r="C4" s="865"/>
      <c r="D4" s="865"/>
      <c r="E4" s="865"/>
      <c r="F4" s="865"/>
      <c r="G4" s="865"/>
      <c r="H4" s="865"/>
      <c r="I4" s="865"/>
      <c r="J4" s="89"/>
      <c r="K4" s="44"/>
      <c r="L4" s="44"/>
      <c r="M4" s="44"/>
      <c r="N4" s="44"/>
      <c r="O4" s="44"/>
      <c r="P4" s="44"/>
      <c r="Q4" s="44"/>
      <c r="R4" s="44"/>
      <c r="S4" s="44"/>
      <c r="T4" s="44"/>
      <c r="U4" s="44"/>
    </row>
    <row r="5" spans="2:21" ht="15.75">
      <c r="B5" s="90"/>
      <c r="C5" s="90"/>
      <c r="D5" s="90"/>
      <c r="E5" s="89"/>
      <c r="F5" s="89"/>
      <c r="G5" s="89"/>
      <c r="H5" s="89"/>
      <c r="I5" s="89"/>
      <c r="J5" s="89"/>
      <c r="K5" s="44"/>
      <c r="L5" s="44"/>
      <c r="M5" s="44"/>
      <c r="N5" s="44"/>
      <c r="O5" s="44"/>
      <c r="P5" s="44"/>
      <c r="Q5" s="44"/>
      <c r="R5" s="44"/>
      <c r="S5" s="44"/>
      <c r="T5" s="44"/>
      <c r="U5" s="44"/>
    </row>
    <row r="6" spans="2:21" ht="15.75">
      <c r="B6" s="866" t="str">
        <f>HYPERLINK("Mailto: Gary.S.Jensen@uscg.mil?Subject=RBS SPREADSHEET - NAVIGATION SHEET&amp;Body=I can be contacted at:  (Please provide your telephone number)" &amp; ".%0d%0a%0d%0aSuggestion, Request or Description of problem:", "Gary.S.Jensen@uscg.mil")</f>
        <v>Gary.S.Jensen@uscg.mil</v>
      </c>
      <c r="C6" s="867" t="str">
        <f>HYPERLINK("Mailto: Gary.S.Jensen@uscg.mil?Subject=RBS SPREADSHEET - NAVIGATION SHEET&amp;Body=I can be contacted at:  (Please provide your telephone number)" &amp; ".%0d%0a%0d%0aSuggestion, Request or Description of problem:", "Gary.S.Jensen@uscg.mil")</f>
        <v>Gary.S.Jensen@uscg.mil</v>
      </c>
      <c r="D6" s="867" t="str">
        <f>HYPERLINK("Mailto: Gary.S.Jensen@uscg.mil?Subject=RBS SPREADSHEET - NAVIGATION SHEET&amp;Body=I can be contacted at:  (Please provide your telephone number)" &amp; ".%0d%0a%0d%0aSuggestion, Request or Description of problem:", "Gary.S.Jensen@uscg.mil")</f>
        <v>Gary.S.Jensen@uscg.mil</v>
      </c>
      <c r="E6" s="866"/>
      <c r="F6" s="867"/>
      <c r="G6" s="866" t="s">
        <v>889</v>
      </c>
      <c r="H6" s="866"/>
      <c r="I6" s="866"/>
      <c r="J6" s="89"/>
      <c r="K6" s="44"/>
      <c r="L6" s="44"/>
      <c r="M6" s="44"/>
      <c r="N6" s="44"/>
      <c r="O6" s="44"/>
      <c r="P6" s="44"/>
      <c r="Q6" s="44"/>
      <c r="R6" s="44"/>
      <c r="S6" s="44"/>
      <c r="T6" s="44"/>
      <c r="U6" s="44"/>
    </row>
    <row r="7" spans="2:21" ht="15.75">
      <c r="B7" s="90"/>
      <c r="C7" s="90"/>
      <c r="D7" s="90"/>
      <c r="E7" s="89"/>
      <c r="F7" s="89"/>
      <c r="G7" s="89"/>
      <c r="H7" s="89"/>
      <c r="I7" s="89"/>
      <c r="J7" s="89"/>
      <c r="K7" s="44"/>
      <c r="L7" s="44"/>
      <c r="M7" s="44"/>
      <c r="N7" s="44"/>
      <c r="O7" s="44"/>
      <c r="P7" s="44"/>
      <c r="Q7" s="44"/>
      <c r="R7" s="44"/>
      <c r="S7" s="44"/>
      <c r="T7" s="44"/>
      <c r="U7" s="44"/>
    </row>
    <row r="8" spans="2:21" ht="16.5" thickBot="1">
      <c r="B8" s="90"/>
      <c r="C8" s="90"/>
      <c r="D8" s="90"/>
      <c r="E8" s="89"/>
      <c r="F8" s="89"/>
      <c r="G8" s="89"/>
      <c r="H8" s="89"/>
      <c r="I8" s="89"/>
      <c r="J8" s="89"/>
      <c r="K8" s="44"/>
      <c r="L8" s="44"/>
      <c r="M8" s="44"/>
      <c r="N8" s="44"/>
      <c r="O8" s="44"/>
      <c r="P8" s="44"/>
      <c r="Q8" s="44"/>
      <c r="R8" s="44"/>
      <c r="S8" s="44"/>
      <c r="T8" s="44"/>
      <c r="U8" s="44"/>
    </row>
    <row r="9" spans="2:21" ht="72" customHeight="1" thickTop="1">
      <c r="B9" s="90"/>
      <c r="C9" s="90"/>
      <c r="D9" s="90"/>
      <c r="E9" s="91" t="s">
        <v>890</v>
      </c>
      <c r="F9" s="92" t="s">
        <v>891</v>
      </c>
      <c r="G9" s="89"/>
      <c r="H9" s="89"/>
      <c r="I9" s="89"/>
      <c r="J9" s="89"/>
      <c r="K9" s="44"/>
      <c r="L9" s="44"/>
      <c r="M9" s="44"/>
      <c r="N9" s="44"/>
      <c r="O9" s="44"/>
      <c r="P9" s="44"/>
      <c r="Q9" s="44"/>
      <c r="R9" s="44"/>
      <c r="S9" s="44"/>
      <c r="T9" s="44"/>
      <c r="U9" s="44"/>
    </row>
    <row r="10" spans="2:21" ht="72" customHeight="1" thickBot="1">
      <c r="B10" s="90"/>
      <c r="C10" s="90"/>
      <c r="D10" s="90"/>
      <c r="E10" s="93" t="s">
        <v>892</v>
      </c>
      <c r="F10" s="94" t="s">
        <v>893</v>
      </c>
      <c r="G10" s="89"/>
      <c r="H10" s="89"/>
      <c r="I10" s="89"/>
      <c r="J10" s="89"/>
      <c r="K10" s="44"/>
      <c r="L10" s="44"/>
      <c r="M10" s="44"/>
      <c r="N10" s="44"/>
      <c r="O10" s="44"/>
      <c r="P10" s="44"/>
      <c r="Q10" s="44"/>
      <c r="R10" s="44"/>
      <c r="S10" s="44"/>
      <c r="T10" s="44"/>
      <c r="U10" s="44"/>
    </row>
    <row r="11" spans="2:21" ht="19.5" thickTop="1" thickBot="1">
      <c r="E11" s="44"/>
      <c r="F11" s="44"/>
      <c r="G11" s="44"/>
      <c r="H11" s="868" t="e">
        <f>VLOOKUP(Introduction!$J$31,USCGGrantCoordinators,2,FALSE)</f>
        <v>#N/A</v>
      </c>
      <c r="I11" s="868"/>
      <c r="J11" s="868"/>
      <c r="K11" s="868"/>
      <c r="L11" s="868"/>
      <c r="M11" s="44"/>
      <c r="N11" s="44"/>
      <c r="O11" s="44"/>
      <c r="P11" s="44"/>
      <c r="Q11" s="44"/>
      <c r="R11" s="44"/>
      <c r="S11" s="44"/>
      <c r="T11" s="44"/>
      <c r="U11" s="44"/>
    </row>
    <row r="12" spans="2:21" ht="16.5" thickTop="1">
      <c r="E12" s="859" t="s">
        <v>1018</v>
      </c>
      <c r="F12" s="860"/>
      <c r="G12" s="44"/>
      <c r="H12" s="869" t="e">
        <f>VLOOKUP(Introduction!$J$31,USCGGrantCoordinators,3,FALSE)</f>
        <v>#N/A</v>
      </c>
      <c r="I12" s="869"/>
      <c r="J12" s="869"/>
      <c r="K12" s="869"/>
      <c r="L12" s="869"/>
      <c r="M12" s="44"/>
      <c r="N12" s="44"/>
      <c r="O12" s="44"/>
      <c r="P12" s="44"/>
      <c r="Q12" s="44"/>
      <c r="R12" s="44"/>
      <c r="S12" s="44"/>
      <c r="T12" s="44"/>
      <c r="U12" s="44"/>
    </row>
    <row r="13" spans="2:21" ht="15.75">
      <c r="E13" s="861"/>
      <c r="F13" s="862"/>
      <c r="G13" s="44"/>
      <c r="H13" s="858" t="e">
        <f>VLOOKUP(Introduction!$J$31,USCGGrantCoordinators,4,FALSE)</f>
        <v>#N/A</v>
      </c>
      <c r="I13" s="858"/>
      <c r="J13" s="858"/>
      <c r="K13" s="858"/>
      <c r="L13" s="858"/>
      <c r="M13" s="44"/>
      <c r="N13" s="44"/>
      <c r="O13" s="44"/>
      <c r="P13" s="44"/>
      <c r="Q13" s="44"/>
      <c r="R13" s="44"/>
      <c r="S13" s="44"/>
      <c r="T13" s="44"/>
      <c r="U13" s="44"/>
    </row>
    <row r="14" spans="2:21" ht="16.5" thickBot="1">
      <c r="E14" s="863"/>
      <c r="F14" s="864"/>
      <c r="G14" s="44"/>
      <c r="H14" s="44"/>
      <c r="I14" s="44"/>
      <c r="J14" s="44"/>
      <c r="K14" s="44"/>
      <c r="L14" s="44"/>
      <c r="M14" s="44"/>
      <c r="N14" s="44"/>
      <c r="O14" s="44"/>
      <c r="P14" s="44"/>
      <c r="Q14" s="44"/>
      <c r="R14" s="44"/>
      <c r="S14" s="44"/>
      <c r="T14" s="44"/>
      <c r="U14" s="44"/>
    </row>
    <row r="15" spans="2:21" ht="16.5" thickTop="1">
      <c r="E15" s="44"/>
      <c r="F15" s="44"/>
      <c r="G15" s="44"/>
      <c r="H15" s="44"/>
      <c r="I15" s="44"/>
      <c r="J15" s="44"/>
      <c r="K15" s="44"/>
      <c r="L15" s="44"/>
      <c r="M15" s="44"/>
      <c r="N15" s="44"/>
      <c r="O15" s="44"/>
      <c r="P15" s="44"/>
      <c r="Q15" s="44"/>
      <c r="R15" s="44"/>
      <c r="S15" s="44"/>
      <c r="T15" s="44"/>
      <c r="U15" s="44"/>
    </row>
    <row r="16" spans="2:21" ht="15.75">
      <c r="E16" s="44"/>
      <c r="F16" s="44"/>
      <c r="G16" s="44"/>
      <c r="H16" s="44"/>
      <c r="I16" s="44"/>
      <c r="J16" s="44"/>
      <c r="K16" s="44"/>
      <c r="L16" s="44"/>
      <c r="M16" s="44"/>
      <c r="N16" s="44"/>
      <c r="O16" s="44"/>
      <c r="P16" s="44"/>
      <c r="Q16" s="44"/>
      <c r="R16" s="44"/>
      <c r="S16" s="44"/>
      <c r="T16" s="44"/>
      <c r="U16" s="44"/>
    </row>
    <row r="17" spans="5:21" ht="15.75">
      <c r="E17" s="44"/>
      <c r="F17" s="44"/>
      <c r="G17" s="44"/>
      <c r="H17" s="44"/>
      <c r="I17" s="44"/>
      <c r="J17" s="44"/>
      <c r="K17" s="44"/>
      <c r="L17" s="44"/>
      <c r="M17" s="44"/>
      <c r="N17" s="44"/>
      <c r="O17" s="44"/>
      <c r="P17" s="44"/>
      <c r="Q17" s="44"/>
      <c r="R17" s="44"/>
      <c r="S17" s="44"/>
      <c r="T17" s="44"/>
      <c r="U17" s="44"/>
    </row>
    <row r="18" spans="5:21" ht="15.75">
      <c r="E18" s="44"/>
      <c r="F18" s="44"/>
      <c r="G18" s="44"/>
      <c r="H18" s="44"/>
      <c r="I18" s="44"/>
      <c r="J18" s="44"/>
      <c r="K18" s="44"/>
      <c r="L18" s="44"/>
      <c r="M18" s="44"/>
      <c r="N18" s="44"/>
      <c r="O18" s="44"/>
      <c r="P18" s="44"/>
      <c r="Q18" s="44"/>
      <c r="R18" s="44"/>
      <c r="S18" s="44"/>
      <c r="T18" s="44"/>
      <c r="U18" s="44"/>
    </row>
    <row r="19" spans="5:21" ht="15.75">
      <c r="E19" s="44"/>
      <c r="F19" s="44"/>
      <c r="G19" s="44"/>
      <c r="H19" s="44"/>
      <c r="I19" s="44"/>
      <c r="J19" s="44"/>
      <c r="K19" s="44"/>
      <c r="L19" s="44"/>
      <c r="M19" s="44"/>
      <c r="N19" s="44"/>
      <c r="O19" s="44"/>
      <c r="P19" s="44"/>
      <c r="Q19" s="44"/>
      <c r="R19" s="44"/>
      <c r="S19" s="44"/>
      <c r="T19" s="44"/>
      <c r="U19" s="44"/>
    </row>
    <row r="20" spans="5:21" ht="15.75">
      <c r="E20" s="44"/>
      <c r="F20" s="44"/>
      <c r="G20" s="44"/>
      <c r="H20" s="44"/>
      <c r="I20" s="44"/>
      <c r="J20" s="44"/>
      <c r="K20" s="44"/>
      <c r="L20" s="44"/>
      <c r="M20" s="44"/>
      <c r="N20" s="44"/>
      <c r="O20" s="44"/>
      <c r="P20" s="44"/>
      <c r="Q20" s="44"/>
      <c r="R20" s="44"/>
      <c r="S20" s="44"/>
      <c r="T20" s="44"/>
      <c r="U20" s="44"/>
    </row>
    <row r="21" spans="5:21" ht="15.75">
      <c r="E21" s="44"/>
      <c r="F21" s="44"/>
      <c r="G21" s="44"/>
      <c r="H21" s="44"/>
      <c r="I21" s="44"/>
      <c r="J21" s="44"/>
      <c r="K21" s="44"/>
      <c r="L21" s="44"/>
      <c r="M21" s="44"/>
      <c r="N21" s="44"/>
      <c r="O21" s="44"/>
      <c r="P21" s="44"/>
      <c r="Q21" s="44"/>
      <c r="R21" s="44"/>
      <c r="S21" s="44"/>
      <c r="T21" s="44"/>
      <c r="U21" s="44"/>
    </row>
    <row r="22" spans="5:21" ht="15.75">
      <c r="E22" s="44"/>
      <c r="F22" s="44"/>
      <c r="G22" s="44"/>
      <c r="H22" s="44"/>
      <c r="I22" s="44"/>
      <c r="J22" s="44"/>
      <c r="K22" s="44"/>
      <c r="L22" s="44"/>
      <c r="M22" s="44"/>
      <c r="N22" s="44"/>
      <c r="O22" s="44"/>
      <c r="P22" s="44"/>
      <c r="Q22" s="44"/>
      <c r="R22" s="44"/>
      <c r="S22" s="44"/>
      <c r="T22" s="44"/>
      <c r="U22" s="44"/>
    </row>
    <row r="23" spans="5:21" ht="15.75">
      <c r="E23" s="44"/>
      <c r="F23" s="44"/>
      <c r="G23" s="44"/>
      <c r="H23" s="44"/>
      <c r="I23" s="44"/>
      <c r="J23" s="44"/>
      <c r="K23" s="44"/>
      <c r="L23" s="44"/>
      <c r="M23" s="44"/>
      <c r="N23" s="44"/>
      <c r="O23" s="44"/>
      <c r="P23" s="44"/>
      <c r="Q23" s="44"/>
      <c r="R23" s="44"/>
      <c r="S23" s="44"/>
      <c r="T23" s="44"/>
      <c r="U23" s="44"/>
    </row>
    <row r="24" spans="5:21" ht="15.75">
      <c r="E24" s="44"/>
      <c r="F24" s="44"/>
      <c r="G24" s="44"/>
      <c r="H24" s="44"/>
      <c r="I24" s="44"/>
      <c r="J24" s="44"/>
      <c r="K24" s="44"/>
      <c r="L24" s="44"/>
      <c r="M24" s="44"/>
      <c r="N24" s="44"/>
      <c r="O24" s="44"/>
      <c r="P24" s="44"/>
      <c r="Q24" s="44"/>
      <c r="R24" s="44"/>
      <c r="S24" s="44"/>
      <c r="T24" s="44"/>
      <c r="U24" s="44"/>
    </row>
    <row r="25" spans="5:21" ht="15.75">
      <c r="E25" s="44"/>
      <c r="F25" s="44"/>
      <c r="G25" s="44"/>
      <c r="H25" s="44"/>
      <c r="I25" s="44"/>
      <c r="J25" s="44"/>
      <c r="K25" s="44"/>
      <c r="L25" s="44"/>
      <c r="M25" s="44"/>
      <c r="N25" s="44"/>
      <c r="O25" s="44"/>
      <c r="P25" s="44"/>
      <c r="Q25" s="44"/>
      <c r="R25" s="44"/>
      <c r="S25" s="44"/>
      <c r="T25" s="44"/>
      <c r="U25" s="44"/>
    </row>
    <row r="26" spans="5:21" ht="15.75">
      <c r="E26" s="44"/>
      <c r="F26" s="44"/>
      <c r="G26" s="44"/>
      <c r="H26" s="44"/>
      <c r="I26" s="44"/>
      <c r="J26" s="44"/>
      <c r="K26" s="44"/>
      <c r="L26" s="44"/>
      <c r="M26" s="44"/>
      <c r="N26" s="44"/>
      <c r="O26" s="44"/>
      <c r="P26" s="44"/>
      <c r="Q26" s="44"/>
      <c r="R26" s="44"/>
      <c r="S26" s="44"/>
      <c r="T26" s="44"/>
      <c r="U26" s="44"/>
    </row>
    <row r="27" spans="5:21" ht="15.75">
      <c r="E27" s="44"/>
      <c r="F27" s="44"/>
      <c r="G27" s="44"/>
      <c r="H27" s="44"/>
      <c r="I27" s="44"/>
      <c r="J27" s="44"/>
      <c r="K27" s="44"/>
      <c r="L27" s="44"/>
      <c r="M27" s="44"/>
      <c r="N27" s="44"/>
      <c r="O27" s="44"/>
      <c r="P27" s="44"/>
      <c r="Q27" s="44"/>
      <c r="R27" s="44"/>
      <c r="S27" s="44"/>
      <c r="T27" s="44"/>
      <c r="U27" s="44"/>
    </row>
    <row r="28" spans="5:21" ht="15.75">
      <c r="E28" s="44"/>
      <c r="F28" s="44"/>
      <c r="G28" s="44"/>
      <c r="H28" s="44"/>
      <c r="I28" s="44"/>
      <c r="J28" s="44"/>
      <c r="K28" s="44"/>
      <c r="L28" s="44"/>
      <c r="M28" s="44"/>
      <c r="N28" s="44"/>
      <c r="O28" s="44"/>
      <c r="P28" s="44"/>
      <c r="Q28" s="44"/>
      <c r="R28" s="44"/>
      <c r="S28" s="44"/>
      <c r="T28" s="44"/>
      <c r="U28" s="44"/>
    </row>
    <row r="29" spans="5:21" ht="15.75">
      <c r="E29" s="44"/>
      <c r="F29" s="44"/>
      <c r="G29" s="44"/>
      <c r="H29" s="44"/>
      <c r="I29" s="44"/>
      <c r="J29" s="44"/>
      <c r="K29" s="44"/>
      <c r="L29" s="44"/>
      <c r="M29" s="44"/>
      <c r="N29" s="44"/>
      <c r="O29" s="44"/>
      <c r="P29" s="44"/>
      <c r="Q29" s="44"/>
      <c r="R29" s="44"/>
      <c r="S29" s="44"/>
      <c r="T29" s="44"/>
      <c r="U29" s="44"/>
    </row>
    <row r="30" spans="5:21" ht="15.75">
      <c r="E30" s="44"/>
      <c r="F30" s="44"/>
      <c r="G30" s="44"/>
      <c r="H30" s="44"/>
      <c r="I30" s="44"/>
      <c r="J30" s="44"/>
      <c r="K30" s="44"/>
      <c r="L30" s="44"/>
      <c r="M30" s="44"/>
      <c r="N30" s="44"/>
      <c r="O30" s="44"/>
      <c r="P30" s="44"/>
      <c r="Q30" s="44"/>
      <c r="R30" s="44"/>
      <c r="S30" s="44"/>
      <c r="T30" s="44"/>
      <c r="U30" s="44"/>
    </row>
    <row r="31" spans="5:21" ht="15.75">
      <c r="E31" s="44"/>
      <c r="F31" s="44"/>
      <c r="G31" s="44"/>
      <c r="H31" s="44"/>
      <c r="I31" s="44"/>
      <c r="J31" s="44"/>
      <c r="K31" s="44"/>
      <c r="L31" s="44"/>
      <c r="M31" s="44"/>
      <c r="N31" s="44"/>
      <c r="O31" s="44"/>
      <c r="P31" s="44"/>
      <c r="Q31" s="44"/>
      <c r="R31" s="44"/>
      <c r="S31" s="44"/>
      <c r="T31" s="44"/>
      <c r="U31" s="44"/>
    </row>
    <row r="32" spans="5:21" ht="15.75">
      <c r="E32" s="44"/>
      <c r="F32" s="44"/>
      <c r="G32" s="44"/>
      <c r="H32" s="44"/>
      <c r="I32" s="44"/>
      <c r="J32" s="44"/>
      <c r="K32" s="44"/>
      <c r="L32" s="44"/>
      <c r="M32" s="44"/>
      <c r="N32" s="44"/>
      <c r="O32" s="44"/>
      <c r="P32" s="44"/>
      <c r="Q32" s="44"/>
      <c r="R32" s="44"/>
      <c r="S32" s="44"/>
      <c r="T32" s="44"/>
      <c r="U32" s="44"/>
    </row>
    <row r="33" spans="5:21" ht="15.75">
      <c r="E33" s="44"/>
      <c r="F33" s="44"/>
      <c r="G33" s="44"/>
      <c r="H33" s="44"/>
      <c r="I33" s="44"/>
      <c r="J33" s="44"/>
      <c r="K33" s="44"/>
      <c r="L33" s="44"/>
      <c r="M33" s="44"/>
      <c r="N33" s="44"/>
      <c r="O33" s="44"/>
      <c r="P33" s="44"/>
      <c r="Q33" s="44"/>
      <c r="R33" s="44"/>
      <c r="S33" s="44"/>
      <c r="T33" s="44"/>
      <c r="U33" s="44"/>
    </row>
    <row r="34" spans="5:21" ht="15.75">
      <c r="E34" s="44"/>
      <c r="F34" s="44"/>
      <c r="G34" s="44"/>
      <c r="H34" s="44"/>
      <c r="I34" s="44"/>
      <c r="J34" s="44"/>
      <c r="K34" s="44"/>
      <c r="L34" s="44"/>
      <c r="M34" s="44"/>
      <c r="N34" s="44"/>
      <c r="O34" s="44"/>
      <c r="P34" s="44"/>
      <c r="Q34" s="44"/>
      <c r="R34" s="44"/>
      <c r="S34" s="44"/>
      <c r="T34" s="44"/>
      <c r="U34" s="44"/>
    </row>
    <row r="35" spans="5:21" ht="15.75">
      <c r="E35" s="44"/>
      <c r="F35" s="44"/>
      <c r="G35" s="44"/>
      <c r="H35" s="44"/>
      <c r="I35" s="44"/>
      <c r="J35" s="44"/>
      <c r="K35" s="44"/>
      <c r="L35" s="44"/>
      <c r="M35" s="44"/>
      <c r="N35" s="44"/>
      <c r="O35" s="44"/>
      <c r="P35" s="44"/>
      <c r="Q35" s="44"/>
      <c r="R35" s="44"/>
      <c r="S35" s="44"/>
      <c r="T35" s="44"/>
      <c r="U35" s="44"/>
    </row>
    <row r="36" spans="5:21" ht="15.75">
      <c r="E36" s="44"/>
      <c r="F36" s="44"/>
      <c r="G36" s="44"/>
      <c r="H36" s="44"/>
      <c r="I36" s="44"/>
      <c r="J36" s="44"/>
      <c r="K36" s="44"/>
      <c r="L36" s="44"/>
      <c r="M36" s="44"/>
      <c r="N36" s="44"/>
      <c r="O36" s="44"/>
      <c r="P36" s="44"/>
      <c r="Q36" s="44"/>
      <c r="R36" s="44"/>
      <c r="S36" s="44"/>
      <c r="T36" s="44"/>
      <c r="U36" s="44"/>
    </row>
    <row r="37" spans="5:21" ht="15.75">
      <c r="E37" s="44"/>
      <c r="F37" s="44"/>
      <c r="G37" s="44"/>
      <c r="H37" s="44"/>
      <c r="I37" s="44"/>
      <c r="J37" s="44"/>
      <c r="K37" s="44"/>
      <c r="L37" s="44"/>
      <c r="M37" s="44"/>
      <c r="N37" s="44"/>
      <c r="O37" s="44"/>
      <c r="P37" s="44"/>
      <c r="Q37" s="44"/>
      <c r="R37" s="44"/>
      <c r="S37" s="44"/>
      <c r="T37" s="44"/>
      <c r="U37" s="44"/>
    </row>
    <row r="200" spans="1:6">
      <c r="A200" t="s">
        <v>894</v>
      </c>
      <c r="B200" s="25" t="s">
        <v>77</v>
      </c>
      <c r="C200" s="25" t="s">
        <v>895</v>
      </c>
      <c r="D200" t="s">
        <v>896</v>
      </c>
      <c r="E200" t="s">
        <v>897</v>
      </c>
      <c r="F200" t="s">
        <v>898</v>
      </c>
    </row>
    <row r="201" spans="1:6">
      <c r="A201" t="s">
        <v>899</v>
      </c>
      <c r="B201" s="25" t="s">
        <v>63</v>
      </c>
      <c r="C201" s="25" t="s">
        <v>900</v>
      </c>
      <c r="D201" t="s">
        <v>901</v>
      </c>
      <c r="E201" t="s">
        <v>902</v>
      </c>
      <c r="F201" t="s">
        <v>903</v>
      </c>
    </row>
    <row r="202" spans="1:6">
      <c r="A202" t="s">
        <v>904</v>
      </c>
      <c r="B202" s="25" t="s">
        <v>116</v>
      </c>
      <c r="C202" s="25" t="s">
        <v>905</v>
      </c>
      <c r="D202" t="s">
        <v>896</v>
      </c>
      <c r="E202" t="s">
        <v>897</v>
      </c>
      <c r="F202" t="s">
        <v>898</v>
      </c>
    </row>
    <row r="203" spans="1:6">
      <c r="A203" t="s">
        <v>906</v>
      </c>
      <c r="B203" s="25" t="s">
        <v>89</v>
      </c>
      <c r="C203" s="25" t="s">
        <v>907</v>
      </c>
      <c r="D203" t="s">
        <v>901</v>
      </c>
      <c r="E203" t="s">
        <v>902</v>
      </c>
      <c r="F203" t="s">
        <v>903</v>
      </c>
    </row>
    <row r="204" spans="1:6">
      <c r="A204" t="s">
        <v>908</v>
      </c>
      <c r="B204" s="25" t="s">
        <v>125</v>
      </c>
      <c r="C204" s="25" t="s">
        <v>909</v>
      </c>
      <c r="D204" t="s">
        <v>901</v>
      </c>
      <c r="E204" t="s">
        <v>902</v>
      </c>
      <c r="F204" t="s">
        <v>903</v>
      </c>
    </row>
    <row r="205" spans="1:6">
      <c r="A205" t="s">
        <v>910</v>
      </c>
      <c r="B205" s="25" t="s">
        <v>150</v>
      </c>
      <c r="C205" s="25" t="s">
        <v>911</v>
      </c>
      <c r="D205" t="s">
        <v>896</v>
      </c>
      <c r="E205" t="s">
        <v>897</v>
      </c>
      <c r="F205" t="s">
        <v>898</v>
      </c>
    </row>
    <row r="206" spans="1:6">
      <c r="A206" t="s">
        <v>912</v>
      </c>
      <c r="B206" s="25" t="s">
        <v>165</v>
      </c>
      <c r="C206" s="25" t="s">
        <v>913</v>
      </c>
      <c r="D206" t="s">
        <v>914</v>
      </c>
      <c r="E206" t="s">
        <v>915</v>
      </c>
      <c r="F206" t="s">
        <v>916</v>
      </c>
    </row>
    <row r="207" spans="1:6">
      <c r="A207" t="s">
        <v>917</v>
      </c>
      <c r="B207" s="25" t="s">
        <v>182</v>
      </c>
      <c r="C207" s="25" t="s">
        <v>918</v>
      </c>
      <c r="D207" t="s">
        <v>919</v>
      </c>
      <c r="E207" t="s">
        <v>920</v>
      </c>
      <c r="F207" t="s">
        <v>921</v>
      </c>
    </row>
    <row r="208" spans="1:6">
      <c r="A208" t="s">
        <v>922</v>
      </c>
      <c r="B208" s="25" t="s">
        <v>176</v>
      </c>
      <c r="C208" s="25" t="s">
        <v>923</v>
      </c>
      <c r="D208" t="s">
        <v>914</v>
      </c>
      <c r="E208" t="s">
        <v>915</v>
      </c>
      <c r="F208" t="s">
        <v>916</v>
      </c>
    </row>
    <row r="209" spans="1:6">
      <c r="A209" t="s">
        <v>924</v>
      </c>
      <c r="B209" s="25" t="s">
        <v>192</v>
      </c>
      <c r="C209" s="25" t="s">
        <v>925</v>
      </c>
      <c r="D209" t="s">
        <v>901</v>
      </c>
      <c r="E209" t="s">
        <v>902</v>
      </c>
      <c r="F209" t="s">
        <v>903</v>
      </c>
    </row>
    <row r="210" spans="1:6">
      <c r="A210" t="s">
        <v>926</v>
      </c>
      <c r="B210" s="25" t="s">
        <v>206</v>
      </c>
      <c r="C210" s="25" t="s">
        <v>927</v>
      </c>
      <c r="D210" t="s">
        <v>919</v>
      </c>
      <c r="E210" t="s">
        <v>920</v>
      </c>
      <c r="F210" t="s">
        <v>921</v>
      </c>
    </row>
    <row r="211" spans="1:6">
      <c r="A211" t="s">
        <v>928</v>
      </c>
      <c r="B211" s="25" t="s">
        <v>225</v>
      </c>
      <c r="C211" s="25" t="s">
        <v>929</v>
      </c>
      <c r="D211" t="s">
        <v>914</v>
      </c>
      <c r="E211" t="s">
        <v>915</v>
      </c>
      <c r="F211" t="s">
        <v>916</v>
      </c>
    </row>
    <row r="212" spans="1:6">
      <c r="A212" t="s">
        <v>930</v>
      </c>
      <c r="B212" s="25" t="s">
        <v>250</v>
      </c>
      <c r="C212" s="25" t="s">
        <v>931</v>
      </c>
      <c r="D212" t="s">
        <v>932</v>
      </c>
      <c r="E212" t="s">
        <v>933</v>
      </c>
      <c r="F212" t="s">
        <v>934</v>
      </c>
    </row>
    <row r="213" spans="1:6">
      <c r="A213" t="s">
        <v>935</v>
      </c>
      <c r="B213" s="25" t="s">
        <v>261</v>
      </c>
      <c r="C213" s="25" t="s">
        <v>936</v>
      </c>
      <c r="D213" t="s">
        <v>919</v>
      </c>
      <c r="E213" t="s">
        <v>920</v>
      </c>
      <c r="F213" t="s">
        <v>921</v>
      </c>
    </row>
    <row r="214" spans="1:6">
      <c r="A214" t="s">
        <v>937</v>
      </c>
      <c r="B214" s="25" t="s">
        <v>269</v>
      </c>
      <c r="C214" s="25" t="s">
        <v>938</v>
      </c>
      <c r="D214" t="s">
        <v>896</v>
      </c>
      <c r="E214" t="s">
        <v>897</v>
      </c>
      <c r="F214" t="s">
        <v>898</v>
      </c>
    </row>
    <row r="215" spans="1:6">
      <c r="A215" t="s">
        <v>939</v>
      </c>
      <c r="B215" s="25" t="s">
        <v>240</v>
      </c>
      <c r="C215" s="25" t="s">
        <v>940</v>
      </c>
      <c r="D215" t="s">
        <v>919</v>
      </c>
      <c r="E215" t="s">
        <v>920</v>
      </c>
      <c r="F215" t="s">
        <v>921</v>
      </c>
    </row>
    <row r="216" spans="1:6">
      <c r="A216" t="s">
        <v>941</v>
      </c>
      <c r="B216" s="25" t="s">
        <v>285</v>
      </c>
      <c r="C216" s="25" t="s">
        <v>942</v>
      </c>
      <c r="D216" t="s">
        <v>919</v>
      </c>
      <c r="E216" t="s">
        <v>920</v>
      </c>
      <c r="F216" t="s">
        <v>921</v>
      </c>
    </row>
    <row r="217" spans="1:6">
      <c r="A217" t="s">
        <v>943</v>
      </c>
      <c r="B217" s="25" t="s">
        <v>295</v>
      </c>
      <c r="C217" s="25" t="s">
        <v>944</v>
      </c>
      <c r="D217" t="s">
        <v>901</v>
      </c>
      <c r="E217" t="s">
        <v>902</v>
      </c>
      <c r="F217" t="s">
        <v>903</v>
      </c>
    </row>
    <row r="218" spans="1:6">
      <c r="A218" t="s">
        <v>945</v>
      </c>
      <c r="B218" s="25" t="s">
        <v>306</v>
      </c>
      <c r="C218" s="25" t="s">
        <v>946</v>
      </c>
      <c r="D218" t="s">
        <v>919</v>
      </c>
      <c r="E218" t="s">
        <v>920</v>
      </c>
      <c r="F218" t="s">
        <v>921</v>
      </c>
    </row>
    <row r="219" spans="1:6">
      <c r="A219" t="s">
        <v>947</v>
      </c>
      <c r="B219" s="25" t="s">
        <v>334</v>
      </c>
      <c r="C219" s="25" t="s">
        <v>948</v>
      </c>
      <c r="D219" t="s">
        <v>919</v>
      </c>
      <c r="E219" t="s">
        <v>920</v>
      </c>
      <c r="F219" t="s">
        <v>921</v>
      </c>
    </row>
    <row r="220" spans="1:6">
      <c r="A220" t="s">
        <v>330</v>
      </c>
      <c r="B220" s="25" t="s">
        <v>325</v>
      </c>
      <c r="C220" s="25" t="s">
        <v>949</v>
      </c>
      <c r="D220" t="s">
        <v>919</v>
      </c>
      <c r="E220" t="s">
        <v>920</v>
      </c>
      <c r="F220" t="s">
        <v>921</v>
      </c>
    </row>
    <row r="221" spans="1:6">
      <c r="A221" t="s">
        <v>950</v>
      </c>
      <c r="B221" s="25" t="s">
        <v>315</v>
      </c>
      <c r="C221" s="25" t="s">
        <v>951</v>
      </c>
      <c r="D221" t="s">
        <v>914</v>
      </c>
      <c r="E221" t="s">
        <v>915</v>
      </c>
      <c r="F221" t="s">
        <v>916</v>
      </c>
    </row>
    <row r="222" spans="1:6">
      <c r="A222" t="s">
        <v>952</v>
      </c>
      <c r="B222" s="25" t="s">
        <v>351</v>
      </c>
      <c r="C222" s="25" t="s">
        <v>953</v>
      </c>
      <c r="D222" t="s">
        <v>914</v>
      </c>
      <c r="E222" t="s">
        <v>915</v>
      </c>
      <c r="F222" t="s">
        <v>916</v>
      </c>
    </row>
    <row r="223" spans="1:6">
      <c r="A223" t="s">
        <v>364</v>
      </c>
      <c r="B223" s="25" t="s">
        <v>360</v>
      </c>
      <c r="C223" s="25" t="s">
        <v>954</v>
      </c>
      <c r="D223" t="s">
        <v>914</v>
      </c>
      <c r="E223" t="s">
        <v>915</v>
      </c>
      <c r="F223" t="s">
        <v>916</v>
      </c>
    </row>
    <row r="224" spans="1:6">
      <c r="A224" t="s">
        <v>955</v>
      </c>
      <c r="B224" s="25" t="s">
        <v>377</v>
      </c>
      <c r="C224" s="25" t="s">
        <v>956</v>
      </c>
      <c r="D224" t="s">
        <v>932</v>
      </c>
      <c r="E224" t="s">
        <v>933</v>
      </c>
      <c r="F224" t="s">
        <v>934</v>
      </c>
    </row>
    <row r="225" spans="1:6">
      <c r="A225" t="s">
        <v>957</v>
      </c>
      <c r="B225" s="25" t="s">
        <v>367</v>
      </c>
      <c r="C225" s="25" t="s">
        <v>958</v>
      </c>
      <c r="D225" t="s">
        <v>901</v>
      </c>
      <c r="E225" t="s">
        <v>902</v>
      </c>
      <c r="F225" t="s">
        <v>903</v>
      </c>
    </row>
    <row r="226" spans="1:6">
      <c r="A226" t="s">
        <v>959</v>
      </c>
      <c r="B226" s="25" t="s">
        <v>391</v>
      </c>
      <c r="C226" s="25" t="s">
        <v>960</v>
      </c>
      <c r="D226" t="s">
        <v>932</v>
      </c>
      <c r="E226" t="s">
        <v>933</v>
      </c>
      <c r="F226" t="s">
        <v>934</v>
      </c>
    </row>
    <row r="227" spans="1:6">
      <c r="A227" t="s">
        <v>961</v>
      </c>
      <c r="B227" s="25" t="s">
        <v>424</v>
      </c>
      <c r="C227" s="25" t="s">
        <v>962</v>
      </c>
      <c r="D227" t="s">
        <v>896</v>
      </c>
      <c r="E227" t="s">
        <v>897</v>
      </c>
      <c r="F227" t="s">
        <v>898</v>
      </c>
    </row>
    <row r="228" spans="1:6">
      <c r="A228" t="s">
        <v>963</v>
      </c>
      <c r="B228" s="25" t="s">
        <v>463</v>
      </c>
      <c r="C228" s="25" t="s">
        <v>964</v>
      </c>
      <c r="D228" t="s">
        <v>896</v>
      </c>
      <c r="E228" t="s">
        <v>897</v>
      </c>
      <c r="F228" t="s">
        <v>898</v>
      </c>
    </row>
    <row r="229" spans="1:6">
      <c r="A229" t="s">
        <v>965</v>
      </c>
      <c r="B229" s="25" t="s">
        <v>431</v>
      </c>
      <c r="C229" s="25" t="s">
        <v>966</v>
      </c>
      <c r="D229" t="s">
        <v>914</v>
      </c>
      <c r="E229" t="s">
        <v>915</v>
      </c>
      <c r="F229" t="s">
        <v>916</v>
      </c>
    </row>
    <row r="230" spans="1:6">
      <c r="A230" t="s">
        <v>967</v>
      </c>
      <c r="B230" s="25" t="s">
        <v>441</v>
      </c>
      <c r="C230" s="25" t="s">
        <v>968</v>
      </c>
      <c r="D230" t="s">
        <v>914</v>
      </c>
      <c r="E230" t="s">
        <v>915</v>
      </c>
      <c r="F230" t="s">
        <v>916</v>
      </c>
    </row>
    <row r="231" spans="1:6">
      <c r="A231" t="s">
        <v>969</v>
      </c>
      <c r="B231" s="25" t="s">
        <v>454</v>
      </c>
      <c r="C231" s="25" t="s">
        <v>970</v>
      </c>
      <c r="D231" t="s">
        <v>896</v>
      </c>
      <c r="E231" t="s">
        <v>897</v>
      </c>
      <c r="F231" t="s">
        <v>898</v>
      </c>
    </row>
    <row r="232" spans="1:6">
      <c r="A232" t="s">
        <v>971</v>
      </c>
      <c r="B232" s="25" t="s">
        <v>471</v>
      </c>
      <c r="C232" s="25" t="s">
        <v>972</v>
      </c>
      <c r="D232" t="s">
        <v>914</v>
      </c>
      <c r="E232" t="s">
        <v>915</v>
      </c>
      <c r="F232" t="s">
        <v>916</v>
      </c>
    </row>
    <row r="233" spans="1:6">
      <c r="A233" t="s">
        <v>973</v>
      </c>
      <c r="B233" s="25" t="s">
        <v>400</v>
      </c>
      <c r="C233" s="25" t="s">
        <v>974</v>
      </c>
      <c r="D233" t="s">
        <v>914</v>
      </c>
      <c r="E233" t="s">
        <v>915</v>
      </c>
      <c r="F233" t="s">
        <v>916</v>
      </c>
    </row>
    <row r="234" spans="1:6">
      <c r="A234" t="s">
        <v>417</v>
      </c>
      <c r="B234" s="25" t="s">
        <v>412</v>
      </c>
      <c r="C234" s="25" t="s">
        <v>975</v>
      </c>
      <c r="D234" t="s">
        <v>932</v>
      </c>
      <c r="E234" t="s">
        <v>933</v>
      </c>
      <c r="F234" t="s">
        <v>934</v>
      </c>
    </row>
    <row r="235" spans="1:6">
      <c r="A235" t="s">
        <v>976</v>
      </c>
      <c r="B235" s="25" t="s">
        <v>483</v>
      </c>
      <c r="C235" s="25" t="s">
        <v>977</v>
      </c>
      <c r="D235" t="s">
        <v>914</v>
      </c>
      <c r="E235" t="s">
        <v>915</v>
      </c>
      <c r="F235" t="s">
        <v>916</v>
      </c>
    </row>
    <row r="236" spans="1:6">
      <c r="A236" t="s">
        <v>978</v>
      </c>
      <c r="B236" s="25" t="s">
        <v>491</v>
      </c>
      <c r="C236" s="25" t="s">
        <v>979</v>
      </c>
      <c r="D236" t="s">
        <v>919</v>
      </c>
      <c r="E236" t="s">
        <v>920</v>
      </c>
      <c r="F236" t="s">
        <v>921</v>
      </c>
    </row>
    <row r="237" spans="1:6">
      <c r="A237" t="s">
        <v>980</v>
      </c>
      <c r="B237" s="25" t="s">
        <v>501</v>
      </c>
      <c r="C237" s="25" t="s">
        <v>981</v>
      </c>
      <c r="D237" t="s">
        <v>901</v>
      </c>
      <c r="E237" t="s">
        <v>902</v>
      </c>
      <c r="F237" t="s">
        <v>903</v>
      </c>
    </row>
    <row r="238" spans="1:6">
      <c r="A238" t="s">
        <v>982</v>
      </c>
      <c r="B238" s="25" t="s">
        <v>522</v>
      </c>
      <c r="C238" s="25" t="s">
        <v>983</v>
      </c>
      <c r="D238" t="s">
        <v>919</v>
      </c>
      <c r="E238" t="s">
        <v>920</v>
      </c>
      <c r="F238" t="s">
        <v>921</v>
      </c>
    </row>
    <row r="239" spans="1:6">
      <c r="A239" t="s">
        <v>984</v>
      </c>
      <c r="B239" s="25" t="s">
        <v>535</v>
      </c>
      <c r="C239" s="25" t="s">
        <v>985</v>
      </c>
      <c r="D239" t="s">
        <v>914</v>
      </c>
      <c r="E239" t="s">
        <v>915</v>
      </c>
      <c r="F239" t="s">
        <v>916</v>
      </c>
    </row>
    <row r="240" spans="1:6">
      <c r="A240" t="s">
        <v>549</v>
      </c>
      <c r="B240" s="25" t="s">
        <v>544</v>
      </c>
      <c r="C240" s="25" t="s">
        <v>986</v>
      </c>
      <c r="D240" t="s">
        <v>919</v>
      </c>
      <c r="E240" t="s">
        <v>920</v>
      </c>
      <c r="F240" t="s">
        <v>921</v>
      </c>
    </row>
    <row r="241" spans="1:6">
      <c r="A241" t="s">
        <v>987</v>
      </c>
      <c r="B241" s="25" t="s">
        <v>554</v>
      </c>
      <c r="C241" s="25" t="s">
        <v>988</v>
      </c>
      <c r="D241" t="s">
        <v>932</v>
      </c>
      <c r="E241" t="s">
        <v>933</v>
      </c>
      <c r="F241" t="s">
        <v>934</v>
      </c>
    </row>
    <row r="242" spans="1:6">
      <c r="A242" t="s">
        <v>989</v>
      </c>
      <c r="B242" s="25" t="s">
        <v>564</v>
      </c>
      <c r="C242" s="25" t="s">
        <v>990</v>
      </c>
      <c r="D242" t="s">
        <v>919</v>
      </c>
      <c r="E242" t="s">
        <v>920</v>
      </c>
      <c r="F242" t="s">
        <v>921</v>
      </c>
    </row>
    <row r="243" spans="1:6">
      <c r="A243" t="s">
        <v>991</v>
      </c>
      <c r="B243" s="25" t="s">
        <v>571</v>
      </c>
      <c r="C243" s="25" t="s">
        <v>992</v>
      </c>
      <c r="D243" t="s">
        <v>919</v>
      </c>
      <c r="E243" t="s">
        <v>920</v>
      </c>
      <c r="F243" t="s">
        <v>921</v>
      </c>
    </row>
    <row r="244" spans="1:6">
      <c r="A244" t="s">
        <v>993</v>
      </c>
      <c r="B244" s="25" t="s">
        <v>583</v>
      </c>
      <c r="C244" s="25" t="s">
        <v>994</v>
      </c>
      <c r="D244" t="s">
        <v>896</v>
      </c>
      <c r="E244" t="s">
        <v>897</v>
      </c>
      <c r="F244" t="s">
        <v>898</v>
      </c>
    </row>
    <row r="245" spans="1:6">
      <c r="A245" t="s">
        <v>995</v>
      </c>
      <c r="B245" s="25" t="s">
        <v>610</v>
      </c>
      <c r="C245" s="25" t="s">
        <v>996</v>
      </c>
      <c r="D245" t="s">
        <v>914</v>
      </c>
      <c r="E245" t="s">
        <v>915</v>
      </c>
      <c r="F245" t="s">
        <v>916</v>
      </c>
    </row>
    <row r="246" spans="1:6">
      <c r="A246" t="s">
        <v>997</v>
      </c>
      <c r="B246" s="25" t="s">
        <v>595</v>
      </c>
      <c r="C246" s="25" t="s">
        <v>998</v>
      </c>
      <c r="D246" t="s">
        <v>919</v>
      </c>
      <c r="E246" t="s">
        <v>920</v>
      </c>
      <c r="F246" t="s">
        <v>921</v>
      </c>
    </row>
    <row r="247" spans="1:6">
      <c r="A247" t="s">
        <v>999</v>
      </c>
      <c r="B247" s="25" t="s">
        <v>618</v>
      </c>
      <c r="C247" s="25" t="s">
        <v>1000</v>
      </c>
      <c r="D247" t="s">
        <v>901</v>
      </c>
      <c r="E247" t="s">
        <v>902</v>
      </c>
      <c r="F247" t="s">
        <v>903</v>
      </c>
    </row>
    <row r="248" spans="1:6">
      <c r="A248" t="s">
        <v>1001</v>
      </c>
      <c r="B248" s="25" t="s">
        <v>639</v>
      </c>
      <c r="C248" s="25" t="s">
        <v>1002</v>
      </c>
      <c r="D248" t="s">
        <v>901</v>
      </c>
      <c r="E248" t="s">
        <v>902</v>
      </c>
      <c r="F248" t="s">
        <v>903</v>
      </c>
    </row>
    <row r="249" spans="1:6">
      <c r="A249" t="s">
        <v>1003</v>
      </c>
      <c r="B249" s="25" t="s">
        <v>630</v>
      </c>
      <c r="C249" s="25" t="s">
        <v>1004</v>
      </c>
      <c r="D249" t="s">
        <v>901</v>
      </c>
      <c r="E249" t="s">
        <v>902</v>
      </c>
      <c r="F249" t="s">
        <v>903</v>
      </c>
    </row>
    <row r="250" spans="1:6">
      <c r="A250" t="s">
        <v>1005</v>
      </c>
      <c r="B250" s="25" t="s">
        <v>649</v>
      </c>
      <c r="C250" s="25" t="s">
        <v>1006</v>
      </c>
      <c r="D250" t="s">
        <v>896</v>
      </c>
      <c r="E250" t="s">
        <v>897</v>
      </c>
      <c r="F250" t="s">
        <v>898</v>
      </c>
    </row>
    <row r="251" spans="1:6">
      <c r="A251" t="s">
        <v>1007</v>
      </c>
      <c r="B251" s="25" t="s">
        <v>102</v>
      </c>
      <c r="C251" s="25" t="s">
        <v>1008</v>
      </c>
      <c r="D251" t="s">
        <v>901</v>
      </c>
      <c r="E251" t="s">
        <v>902</v>
      </c>
      <c r="F251" t="s">
        <v>903</v>
      </c>
    </row>
    <row r="252" spans="1:6">
      <c r="A252" t="s">
        <v>1009</v>
      </c>
      <c r="B252" s="25" t="s">
        <v>214</v>
      </c>
      <c r="C252" s="25" t="s">
        <v>1010</v>
      </c>
      <c r="D252" t="s">
        <v>901</v>
      </c>
      <c r="E252" t="s">
        <v>902</v>
      </c>
      <c r="F252" t="s">
        <v>903</v>
      </c>
    </row>
    <row r="253" spans="1:6">
      <c r="A253" t="s">
        <v>1011</v>
      </c>
      <c r="B253" s="25" t="s">
        <v>1012</v>
      </c>
      <c r="C253" s="25" t="s">
        <v>1013</v>
      </c>
      <c r="D253" t="s">
        <v>901</v>
      </c>
      <c r="E253" t="s">
        <v>902</v>
      </c>
      <c r="F253" t="s">
        <v>903</v>
      </c>
    </row>
    <row r="254" spans="1:6">
      <c r="A254" t="s">
        <v>528</v>
      </c>
      <c r="B254" s="25" t="s">
        <v>523</v>
      </c>
      <c r="C254" s="25" t="s">
        <v>1014</v>
      </c>
      <c r="D254" t="s">
        <v>901</v>
      </c>
      <c r="E254" t="s">
        <v>902</v>
      </c>
      <c r="F254" t="s">
        <v>903</v>
      </c>
    </row>
    <row r="255" spans="1:6">
      <c r="A255" t="s">
        <v>1015</v>
      </c>
      <c r="B255" s="25" t="s">
        <v>602</v>
      </c>
      <c r="C255" s="25" t="s">
        <v>1016</v>
      </c>
      <c r="D255" t="s">
        <v>901</v>
      </c>
      <c r="E255" t="s">
        <v>902</v>
      </c>
      <c r="F255" t="s">
        <v>903</v>
      </c>
    </row>
  </sheetData>
  <sheetProtection sheet="1" objects="1" scenarios="1"/>
  <mergeCells count="8">
    <mergeCell ref="H13:L13"/>
    <mergeCell ref="E12:F14"/>
    <mergeCell ref="B2:I4"/>
    <mergeCell ref="B6:D6"/>
    <mergeCell ref="E6:F6"/>
    <mergeCell ref="G6:I6"/>
    <mergeCell ref="H11:L11"/>
    <mergeCell ref="H12:L12"/>
  </mergeCells>
  <hyperlinks>
    <hyperlink ref="G6:I6" location="'Instructions-DataEntry'!A1" display="Return to data entry page" xr:uid="{00000000-0004-0000-1800-000000000000}"/>
    <hyperlink ref="E9" location="XpndQtr1!A1" display="1st Quarter  Sep 1 - Dec 31" xr:uid="{00000000-0004-0000-1800-000001000000}"/>
    <hyperlink ref="F9" location="XpndQtr2!A1" display="2nd Quarter   Jan 1 - Mar 31" xr:uid="{00000000-0004-0000-1800-000002000000}"/>
    <hyperlink ref="E10" location="XpndQtr3!A1" display="3rd Quarter    Apr 1 - Jun 30" xr:uid="{00000000-0004-0000-1800-000003000000}"/>
    <hyperlink ref="F10" location="XpndQtr4!A1" display="4th Quarter     Jul 1 - Sep 30" xr:uid="{00000000-0004-0000-1800-000004000000}"/>
    <hyperlink ref="E12:F14" location="XpndFinal!A1" display="Final Report" xr:uid="{00000000-0004-0000-1800-000005000000}"/>
  </hyperlink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8">
    <pageSetUpPr fitToPage="1"/>
  </sheetPr>
  <dimension ref="A1:BK1408"/>
  <sheetViews>
    <sheetView showGridLines="0" topLeftCell="A19" zoomScaleNormal="100" workbookViewId="0">
      <selection activeCell="G1" sqref="G1"/>
    </sheetView>
  </sheetViews>
  <sheetFormatPr defaultRowHeight="12.75"/>
  <cols>
    <col min="1" max="1" width="14.28515625" style="249" customWidth="1"/>
    <col min="2" max="4" width="17.42578125" style="249" customWidth="1"/>
    <col min="5" max="6" width="18" style="249" customWidth="1"/>
    <col min="7" max="10" width="17.42578125" style="249" customWidth="1"/>
    <col min="11" max="14" width="14.28515625" style="249" customWidth="1"/>
    <col min="15" max="63" width="14.28515625" style="192" customWidth="1"/>
    <col min="64" max="101" width="14.28515625" style="249" customWidth="1"/>
    <col min="102" max="256" width="9.140625" style="249"/>
    <col min="257" max="257" width="14.28515625" style="249" customWidth="1"/>
    <col min="258" max="266" width="17.42578125" style="249" customWidth="1"/>
    <col min="267" max="357" width="14.28515625" style="249" customWidth="1"/>
    <col min="358" max="512" width="9.140625" style="249"/>
    <col min="513" max="513" width="14.28515625" style="249" customWidth="1"/>
    <col min="514" max="522" width="17.42578125" style="249" customWidth="1"/>
    <col min="523" max="613" width="14.28515625" style="249" customWidth="1"/>
    <col min="614" max="768" width="9.140625" style="249"/>
    <col min="769" max="769" width="14.28515625" style="249" customWidth="1"/>
    <col min="770" max="778" width="17.42578125" style="249" customWidth="1"/>
    <col min="779" max="869" width="14.28515625" style="249" customWidth="1"/>
    <col min="870" max="1024" width="9.140625" style="249"/>
    <col min="1025" max="1025" width="14.28515625" style="249" customWidth="1"/>
    <col min="1026" max="1034" width="17.42578125" style="249" customWidth="1"/>
    <col min="1035" max="1125" width="14.28515625" style="249" customWidth="1"/>
    <col min="1126" max="1280" width="9.140625" style="249"/>
    <col min="1281" max="1281" width="14.28515625" style="249" customWidth="1"/>
    <col min="1282" max="1290" width="17.42578125" style="249" customWidth="1"/>
    <col min="1291" max="1381" width="14.28515625" style="249" customWidth="1"/>
    <col min="1382" max="1536" width="9.140625" style="249"/>
    <col min="1537" max="1537" width="14.28515625" style="249" customWidth="1"/>
    <col min="1538" max="1546" width="17.42578125" style="249" customWidth="1"/>
    <col min="1547" max="1637" width="14.28515625" style="249" customWidth="1"/>
    <col min="1638" max="1792" width="9.140625" style="249"/>
    <col min="1793" max="1793" width="14.28515625" style="249" customWidth="1"/>
    <col min="1794" max="1802" width="17.42578125" style="249" customWidth="1"/>
    <col min="1803" max="1893" width="14.28515625" style="249" customWidth="1"/>
    <col min="1894" max="2048" width="9.140625" style="249"/>
    <col min="2049" max="2049" width="14.28515625" style="249" customWidth="1"/>
    <col min="2050" max="2058" width="17.42578125" style="249" customWidth="1"/>
    <col min="2059" max="2149" width="14.28515625" style="249" customWidth="1"/>
    <col min="2150" max="2304" width="9.140625" style="249"/>
    <col min="2305" max="2305" width="14.28515625" style="249" customWidth="1"/>
    <col min="2306" max="2314" width="17.42578125" style="249" customWidth="1"/>
    <col min="2315" max="2405" width="14.28515625" style="249" customWidth="1"/>
    <col min="2406" max="2560" width="9.140625" style="249"/>
    <col min="2561" max="2561" width="14.28515625" style="249" customWidth="1"/>
    <col min="2562" max="2570" width="17.42578125" style="249" customWidth="1"/>
    <col min="2571" max="2661" width="14.28515625" style="249" customWidth="1"/>
    <col min="2662" max="2816" width="9.140625" style="249"/>
    <col min="2817" max="2817" width="14.28515625" style="249" customWidth="1"/>
    <col min="2818" max="2826" width="17.42578125" style="249" customWidth="1"/>
    <col min="2827" max="2917" width="14.28515625" style="249" customWidth="1"/>
    <col min="2918" max="3072" width="9.140625" style="249"/>
    <col min="3073" max="3073" width="14.28515625" style="249" customWidth="1"/>
    <col min="3074" max="3082" width="17.42578125" style="249" customWidth="1"/>
    <col min="3083" max="3173" width="14.28515625" style="249" customWidth="1"/>
    <col min="3174" max="3328" width="9.140625" style="249"/>
    <col min="3329" max="3329" width="14.28515625" style="249" customWidth="1"/>
    <col min="3330" max="3338" width="17.42578125" style="249" customWidth="1"/>
    <col min="3339" max="3429" width="14.28515625" style="249" customWidth="1"/>
    <col min="3430" max="3584" width="9.140625" style="249"/>
    <col min="3585" max="3585" width="14.28515625" style="249" customWidth="1"/>
    <col min="3586" max="3594" width="17.42578125" style="249" customWidth="1"/>
    <col min="3595" max="3685" width="14.28515625" style="249" customWidth="1"/>
    <col min="3686" max="3840" width="9.140625" style="249"/>
    <col min="3841" max="3841" width="14.28515625" style="249" customWidth="1"/>
    <col min="3842" max="3850" width="17.42578125" style="249" customWidth="1"/>
    <col min="3851" max="3941" width="14.28515625" style="249" customWidth="1"/>
    <col min="3942" max="4096" width="9.140625" style="249"/>
    <col min="4097" max="4097" width="14.28515625" style="249" customWidth="1"/>
    <col min="4098" max="4106" width="17.42578125" style="249" customWidth="1"/>
    <col min="4107" max="4197" width="14.28515625" style="249" customWidth="1"/>
    <col min="4198" max="4352" width="9.140625" style="249"/>
    <col min="4353" max="4353" width="14.28515625" style="249" customWidth="1"/>
    <col min="4354" max="4362" width="17.42578125" style="249" customWidth="1"/>
    <col min="4363" max="4453" width="14.28515625" style="249" customWidth="1"/>
    <col min="4454" max="4608" width="9.140625" style="249"/>
    <col min="4609" max="4609" width="14.28515625" style="249" customWidth="1"/>
    <col min="4610" max="4618" width="17.42578125" style="249" customWidth="1"/>
    <col min="4619" max="4709" width="14.28515625" style="249" customWidth="1"/>
    <col min="4710" max="4864" width="9.140625" style="249"/>
    <col min="4865" max="4865" width="14.28515625" style="249" customWidth="1"/>
    <col min="4866" max="4874" width="17.42578125" style="249" customWidth="1"/>
    <col min="4875" max="4965" width="14.28515625" style="249" customWidth="1"/>
    <col min="4966" max="5120" width="9.140625" style="249"/>
    <col min="5121" max="5121" width="14.28515625" style="249" customWidth="1"/>
    <col min="5122" max="5130" width="17.42578125" style="249" customWidth="1"/>
    <col min="5131" max="5221" width="14.28515625" style="249" customWidth="1"/>
    <col min="5222" max="5376" width="9.140625" style="249"/>
    <col min="5377" max="5377" width="14.28515625" style="249" customWidth="1"/>
    <col min="5378" max="5386" width="17.42578125" style="249" customWidth="1"/>
    <col min="5387" max="5477" width="14.28515625" style="249" customWidth="1"/>
    <col min="5478" max="5632" width="9.140625" style="249"/>
    <col min="5633" max="5633" width="14.28515625" style="249" customWidth="1"/>
    <col min="5634" max="5642" width="17.42578125" style="249" customWidth="1"/>
    <col min="5643" max="5733" width="14.28515625" style="249" customWidth="1"/>
    <col min="5734" max="5888" width="9.140625" style="249"/>
    <col min="5889" max="5889" width="14.28515625" style="249" customWidth="1"/>
    <col min="5890" max="5898" width="17.42578125" style="249" customWidth="1"/>
    <col min="5899" max="5989" width="14.28515625" style="249" customWidth="1"/>
    <col min="5990" max="6144" width="9.140625" style="249"/>
    <col min="6145" max="6145" width="14.28515625" style="249" customWidth="1"/>
    <col min="6146" max="6154" width="17.42578125" style="249" customWidth="1"/>
    <col min="6155" max="6245" width="14.28515625" style="249" customWidth="1"/>
    <col min="6246" max="6400" width="9.140625" style="249"/>
    <col min="6401" max="6401" width="14.28515625" style="249" customWidth="1"/>
    <col min="6402" max="6410" width="17.42578125" style="249" customWidth="1"/>
    <col min="6411" max="6501" width="14.28515625" style="249" customWidth="1"/>
    <col min="6502" max="6656" width="9.140625" style="249"/>
    <col min="6657" max="6657" width="14.28515625" style="249" customWidth="1"/>
    <col min="6658" max="6666" width="17.42578125" style="249" customWidth="1"/>
    <col min="6667" max="6757" width="14.28515625" style="249" customWidth="1"/>
    <col min="6758" max="6912" width="9.140625" style="249"/>
    <col min="6913" max="6913" width="14.28515625" style="249" customWidth="1"/>
    <col min="6914" max="6922" width="17.42578125" style="249" customWidth="1"/>
    <col min="6923" max="7013" width="14.28515625" style="249" customWidth="1"/>
    <col min="7014" max="7168" width="9.140625" style="249"/>
    <col min="7169" max="7169" width="14.28515625" style="249" customWidth="1"/>
    <col min="7170" max="7178" width="17.42578125" style="249" customWidth="1"/>
    <col min="7179" max="7269" width="14.28515625" style="249" customWidth="1"/>
    <col min="7270" max="7424" width="9.140625" style="249"/>
    <col min="7425" max="7425" width="14.28515625" style="249" customWidth="1"/>
    <col min="7426" max="7434" width="17.42578125" style="249" customWidth="1"/>
    <col min="7435" max="7525" width="14.28515625" style="249" customWidth="1"/>
    <col min="7526" max="7680" width="9.140625" style="249"/>
    <col min="7681" max="7681" width="14.28515625" style="249" customWidth="1"/>
    <col min="7682" max="7690" width="17.42578125" style="249" customWidth="1"/>
    <col min="7691" max="7781" width="14.28515625" style="249" customWidth="1"/>
    <col min="7782" max="7936" width="9.140625" style="249"/>
    <col min="7937" max="7937" width="14.28515625" style="249" customWidth="1"/>
    <col min="7938" max="7946" width="17.42578125" style="249" customWidth="1"/>
    <col min="7947" max="8037" width="14.28515625" style="249" customWidth="1"/>
    <col min="8038" max="8192" width="9.140625" style="249"/>
    <col min="8193" max="8193" width="14.28515625" style="249" customWidth="1"/>
    <col min="8194" max="8202" width="17.42578125" style="249" customWidth="1"/>
    <col min="8203" max="8293" width="14.28515625" style="249" customWidth="1"/>
    <col min="8294" max="8448" width="9.140625" style="249"/>
    <col min="8449" max="8449" width="14.28515625" style="249" customWidth="1"/>
    <col min="8450" max="8458" width="17.42578125" style="249" customWidth="1"/>
    <col min="8459" max="8549" width="14.28515625" style="249" customWidth="1"/>
    <col min="8550" max="8704" width="9.140625" style="249"/>
    <col min="8705" max="8705" width="14.28515625" style="249" customWidth="1"/>
    <col min="8706" max="8714" width="17.42578125" style="249" customWidth="1"/>
    <col min="8715" max="8805" width="14.28515625" style="249" customWidth="1"/>
    <col min="8806" max="8960" width="9.140625" style="249"/>
    <col min="8961" max="8961" width="14.28515625" style="249" customWidth="1"/>
    <col min="8962" max="8970" width="17.42578125" style="249" customWidth="1"/>
    <col min="8971" max="9061" width="14.28515625" style="249" customWidth="1"/>
    <col min="9062" max="9216" width="9.140625" style="249"/>
    <col min="9217" max="9217" width="14.28515625" style="249" customWidth="1"/>
    <col min="9218" max="9226" width="17.42578125" style="249" customWidth="1"/>
    <col min="9227" max="9317" width="14.28515625" style="249" customWidth="1"/>
    <col min="9318" max="9472" width="9.140625" style="249"/>
    <col min="9473" max="9473" width="14.28515625" style="249" customWidth="1"/>
    <col min="9474" max="9482" width="17.42578125" style="249" customWidth="1"/>
    <col min="9483" max="9573" width="14.28515625" style="249" customWidth="1"/>
    <col min="9574" max="9728" width="9.140625" style="249"/>
    <col min="9729" max="9729" width="14.28515625" style="249" customWidth="1"/>
    <col min="9730" max="9738" width="17.42578125" style="249" customWidth="1"/>
    <col min="9739" max="9829" width="14.28515625" style="249" customWidth="1"/>
    <col min="9830" max="9984" width="9.140625" style="249"/>
    <col min="9985" max="9985" width="14.28515625" style="249" customWidth="1"/>
    <col min="9986" max="9994" width="17.42578125" style="249" customWidth="1"/>
    <col min="9995" max="10085" width="14.28515625" style="249" customWidth="1"/>
    <col min="10086" max="10240" width="9.140625" style="249"/>
    <col min="10241" max="10241" width="14.28515625" style="249" customWidth="1"/>
    <col min="10242" max="10250" width="17.42578125" style="249" customWidth="1"/>
    <col min="10251" max="10341" width="14.28515625" style="249" customWidth="1"/>
    <col min="10342" max="10496" width="9.140625" style="249"/>
    <col min="10497" max="10497" width="14.28515625" style="249" customWidth="1"/>
    <col min="10498" max="10506" width="17.42578125" style="249" customWidth="1"/>
    <col min="10507" max="10597" width="14.28515625" style="249" customWidth="1"/>
    <col min="10598" max="10752" width="9.140625" style="249"/>
    <col min="10753" max="10753" width="14.28515625" style="249" customWidth="1"/>
    <col min="10754" max="10762" width="17.42578125" style="249" customWidth="1"/>
    <col min="10763" max="10853" width="14.28515625" style="249" customWidth="1"/>
    <col min="10854" max="11008" width="9.140625" style="249"/>
    <col min="11009" max="11009" width="14.28515625" style="249" customWidth="1"/>
    <col min="11010" max="11018" width="17.42578125" style="249" customWidth="1"/>
    <col min="11019" max="11109" width="14.28515625" style="249" customWidth="1"/>
    <col min="11110" max="11264" width="9.140625" style="249"/>
    <col min="11265" max="11265" width="14.28515625" style="249" customWidth="1"/>
    <col min="11266" max="11274" width="17.42578125" style="249" customWidth="1"/>
    <col min="11275" max="11365" width="14.28515625" style="249" customWidth="1"/>
    <col min="11366" max="11520" width="9.140625" style="249"/>
    <col min="11521" max="11521" width="14.28515625" style="249" customWidth="1"/>
    <col min="11522" max="11530" width="17.42578125" style="249" customWidth="1"/>
    <col min="11531" max="11621" width="14.28515625" style="249" customWidth="1"/>
    <col min="11622" max="11776" width="9.140625" style="249"/>
    <col min="11777" max="11777" width="14.28515625" style="249" customWidth="1"/>
    <col min="11778" max="11786" width="17.42578125" style="249" customWidth="1"/>
    <col min="11787" max="11877" width="14.28515625" style="249" customWidth="1"/>
    <col min="11878" max="12032" width="9.140625" style="249"/>
    <col min="12033" max="12033" width="14.28515625" style="249" customWidth="1"/>
    <col min="12034" max="12042" width="17.42578125" style="249" customWidth="1"/>
    <col min="12043" max="12133" width="14.28515625" style="249" customWidth="1"/>
    <col min="12134" max="12288" width="9.140625" style="249"/>
    <col min="12289" max="12289" width="14.28515625" style="249" customWidth="1"/>
    <col min="12290" max="12298" width="17.42578125" style="249" customWidth="1"/>
    <col min="12299" max="12389" width="14.28515625" style="249" customWidth="1"/>
    <col min="12390" max="12544" width="9.140625" style="249"/>
    <col min="12545" max="12545" width="14.28515625" style="249" customWidth="1"/>
    <col min="12546" max="12554" width="17.42578125" style="249" customWidth="1"/>
    <col min="12555" max="12645" width="14.28515625" style="249" customWidth="1"/>
    <col min="12646" max="12800" width="9.140625" style="249"/>
    <col min="12801" max="12801" width="14.28515625" style="249" customWidth="1"/>
    <col min="12802" max="12810" width="17.42578125" style="249" customWidth="1"/>
    <col min="12811" max="12901" width="14.28515625" style="249" customWidth="1"/>
    <col min="12902" max="13056" width="9.140625" style="249"/>
    <col min="13057" max="13057" width="14.28515625" style="249" customWidth="1"/>
    <col min="13058" max="13066" width="17.42578125" style="249" customWidth="1"/>
    <col min="13067" max="13157" width="14.28515625" style="249" customWidth="1"/>
    <col min="13158" max="13312" width="9.140625" style="249"/>
    <col min="13313" max="13313" width="14.28515625" style="249" customWidth="1"/>
    <col min="13314" max="13322" width="17.42578125" style="249" customWidth="1"/>
    <col min="13323" max="13413" width="14.28515625" style="249" customWidth="1"/>
    <col min="13414" max="13568" width="9.140625" style="249"/>
    <col min="13569" max="13569" width="14.28515625" style="249" customWidth="1"/>
    <col min="13570" max="13578" width="17.42578125" style="249" customWidth="1"/>
    <col min="13579" max="13669" width="14.28515625" style="249" customWidth="1"/>
    <col min="13670" max="13824" width="9.140625" style="249"/>
    <col min="13825" max="13825" width="14.28515625" style="249" customWidth="1"/>
    <col min="13826" max="13834" width="17.42578125" style="249" customWidth="1"/>
    <col min="13835" max="13925" width="14.28515625" style="249" customWidth="1"/>
    <col min="13926" max="14080" width="9.140625" style="249"/>
    <col min="14081" max="14081" width="14.28515625" style="249" customWidth="1"/>
    <col min="14082" max="14090" width="17.42578125" style="249" customWidth="1"/>
    <col min="14091" max="14181" width="14.28515625" style="249" customWidth="1"/>
    <col min="14182" max="14336" width="9.140625" style="249"/>
    <col min="14337" max="14337" width="14.28515625" style="249" customWidth="1"/>
    <col min="14338" max="14346" width="17.42578125" style="249" customWidth="1"/>
    <col min="14347" max="14437" width="14.28515625" style="249" customWidth="1"/>
    <col min="14438" max="14592" width="9.140625" style="249"/>
    <col min="14593" max="14593" width="14.28515625" style="249" customWidth="1"/>
    <col min="14594" max="14602" width="17.42578125" style="249" customWidth="1"/>
    <col min="14603" max="14693" width="14.28515625" style="249" customWidth="1"/>
    <col min="14694" max="14848" width="9.140625" style="249"/>
    <col min="14849" max="14849" width="14.28515625" style="249" customWidth="1"/>
    <col min="14850" max="14858" width="17.42578125" style="249" customWidth="1"/>
    <col min="14859" max="14949" width="14.28515625" style="249" customWidth="1"/>
    <col min="14950" max="15104" width="9.140625" style="249"/>
    <col min="15105" max="15105" width="14.28515625" style="249" customWidth="1"/>
    <col min="15106" max="15114" width="17.42578125" style="249" customWidth="1"/>
    <col min="15115" max="15205" width="14.28515625" style="249" customWidth="1"/>
    <col min="15206" max="15360" width="9.140625" style="249"/>
    <col min="15361" max="15361" width="14.28515625" style="249" customWidth="1"/>
    <col min="15362" max="15370" width="17.42578125" style="249" customWidth="1"/>
    <col min="15371" max="15461" width="14.28515625" style="249" customWidth="1"/>
    <col min="15462" max="15616" width="9.140625" style="249"/>
    <col min="15617" max="15617" width="14.28515625" style="249" customWidth="1"/>
    <col min="15618" max="15626" width="17.42578125" style="249" customWidth="1"/>
    <col min="15627" max="15717" width="14.28515625" style="249" customWidth="1"/>
    <col min="15718" max="15872" width="9.140625" style="249"/>
    <col min="15873" max="15873" width="14.28515625" style="249" customWidth="1"/>
    <col min="15874" max="15882" width="17.42578125" style="249" customWidth="1"/>
    <col min="15883" max="15973" width="14.28515625" style="249" customWidth="1"/>
    <col min="15974" max="16128" width="9.140625" style="249"/>
    <col min="16129" max="16129" width="14.28515625" style="249" customWidth="1"/>
    <col min="16130" max="16138" width="17.42578125" style="249" customWidth="1"/>
    <col min="16139" max="16229" width="14.28515625" style="249" customWidth="1"/>
    <col min="16230" max="16384" width="9.140625" style="249"/>
  </cols>
  <sheetData>
    <row r="1" spans="1:53" ht="26.25" customHeight="1">
      <c r="A1" s="872" t="s">
        <v>1129</v>
      </c>
      <c r="B1" s="873"/>
      <c r="C1" s="873"/>
      <c r="D1" s="873"/>
      <c r="E1" s="873"/>
      <c r="F1" s="873"/>
      <c r="G1" s="190"/>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c r="AI1" s="191"/>
      <c r="AJ1" s="191"/>
      <c r="AK1" s="191"/>
      <c r="AL1" s="191"/>
      <c r="AM1" s="191"/>
      <c r="AN1" s="191"/>
      <c r="AO1" s="191"/>
      <c r="AP1" s="191"/>
      <c r="AQ1" s="191"/>
      <c r="AR1" s="191"/>
      <c r="AS1" s="191"/>
      <c r="AT1" s="191"/>
      <c r="AU1" s="191"/>
      <c r="AV1" s="191"/>
      <c r="AW1" s="191"/>
      <c r="AX1" s="191"/>
      <c r="AY1" s="191"/>
      <c r="AZ1" s="191"/>
      <c r="BA1" s="191"/>
    </row>
    <row r="2" spans="1:53" ht="18.75" customHeight="1">
      <c r="A2" s="193" t="s">
        <v>1022</v>
      </c>
      <c r="B2" s="194"/>
      <c r="C2" s="874" t="str">
        <f>'Set-Up'!AP3</f>
        <v>FY-2022</v>
      </c>
      <c r="D2" s="874"/>
      <c r="E2" s="194"/>
      <c r="F2" s="194"/>
      <c r="G2" s="190"/>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row>
    <row r="3" spans="1:53" ht="18.75" customHeight="1">
      <c r="A3" s="875">
        <f ca="1">TODAY()</f>
        <v>44580</v>
      </c>
      <c r="B3" s="876"/>
      <c r="C3" s="877"/>
      <c r="D3" s="195"/>
      <c r="E3" s="194"/>
      <c r="F3" s="194"/>
      <c r="G3" s="190"/>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row>
    <row r="4" spans="1:53" ht="18.75" customHeight="1">
      <c r="A4" s="870" t="s">
        <v>1130</v>
      </c>
      <c r="B4" s="871"/>
      <c r="C4" s="871"/>
      <c r="D4" s="871"/>
      <c r="E4" s="359">
        <f>Introduction!H31</f>
        <v>0</v>
      </c>
      <c r="F4" s="194"/>
      <c r="G4" s="190"/>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row>
    <row r="5" spans="1:53" ht="18.75" customHeight="1">
      <c r="A5" s="870" t="s">
        <v>1131</v>
      </c>
      <c r="B5" s="871"/>
      <c r="C5" s="871"/>
      <c r="D5" s="871"/>
      <c r="E5" s="359" t="str">
        <f>IF(Introduction!H36&gt;0,Introduction!H36,Introduction!H34)</f>
        <v/>
      </c>
      <c r="F5" s="194"/>
      <c r="G5" s="190"/>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c r="AZ5" s="191"/>
      <c r="BA5" s="191"/>
    </row>
    <row r="6" spans="1:53" ht="18.75" customHeight="1">
      <c r="A6" s="870" t="s">
        <v>1132</v>
      </c>
      <c r="B6" s="871"/>
      <c r="C6" s="871"/>
      <c r="D6" s="871"/>
      <c r="E6" s="359" t="e">
        <f>'Instructions-DataEntry'!E18</f>
        <v>#VALUE!</v>
      </c>
      <c r="F6" s="194"/>
      <c r="G6" s="190"/>
      <c r="H6" s="191"/>
      <c r="I6" s="191"/>
      <c r="J6" s="191"/>
      <c r="K6" s="191"/>
      <c r="L6" s="191"/>
      <c r="M6" s="191"/>
      <c r="N6" s="191"/>
      <c r="O6" s="191"/>
      <c r="P6" s="191"/>
      <c r="Q6" s="191"/>
      <c r="R6" s="191"/>
      <c r="S6" s="191"/>
      <c r="T6" s="191"/>
      <c r="U6" s="191"/>
      <c r="V6" s="191"/>
      <c r="W6" s="191"/>
      <c r="X6" s="191"/>
      <c r="Y6" s="191"/>
      <c r="Z6" s="191"/>
      <c r="AA6" s="191"/>
      <c r="AB6" s="191"/>
      <c r="AC6" s="191"/>
      <c r="AD6" s="191"/>
      <c r="AE6" s="191"/>
      <c r="AF6" s="191"/>
      <c r="AG6" s="191"/>
      <c r="AH6" s="191"/>
      <c r="AI6" s="191"/>
      <c r="AJ6" s="191"/>
      <c r="AK6" s="191"/>
      <c r="AL6" s="191"/>
      <c r="AM6" s="191"/>
      <c r="AN6" s="191"/>
      <c r="AO6" s="191"/>
      <c r="AP6" s="191"/>
      <c r="AQ6" s="191"/>
      <c r="AR6" s="191"/>
      <c r="AS6" s="191"/>
      <c r="AT6" s="191"/>
      <c r="AU6" s="191"/>
      <c r="AV6" s="191"/>
      <c r="AW6" s="191"/>
      <c r="AX6" s="191"/>
      <c r="AY6" s="191"/>
      <c r="AZ6" s="191"/>
      <c r="BA6" s="191"/>
    </row>
    <row r="7" spans="1:53" ht="18.75" customHeight="1">
      <c r="A7" s="870" t="s">
        <v>1133</v>
      </c>
      <c r="B7" s="871"/>
      <c r="C7" s="871"/>
      <c r="D7" s="871"/>
      <c r="E7" s="359" t="e">
        <f>SF425Final!AX28+SF425Final!AX34</f>
        <v>#N/A</v>
      </c>
      <c r="F7" s="194"/>
      <c r="G7" s="190"/>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191"/>
    </row>
    <row r="8" spans="1:53" ht="53.25" customHeight="1" thickBot="1">
      <c r="A8" s="884" t="s">
        <v>1134</v>
      </c>
      <c r="B8" s="885"/>
      <c r="C8" s="885"/>
      <c r="D8" s="885"/>
      <c r="E8" s="360" t="e">
        <f>IF(AE8&gt;E6,E6,IF(AE8&gt;E7,E7,AE8))</f>
        <v>#N/A</v>
      </c>
      <c r="F8" s="196" t="e">
        <f>IF('Instructions-DataEntry'!$C$103&gt;0,"Insular areas may exceed 50% by $200,000","")</f>
        <v>#N/A</v>
      </c>
      <c r="G8" s="190"/>
      <c r="H8" s="191"/>
      <c r="I8" s="191"/>
      <c r="J8" s="191"/>
      <c r="K8" s="191"/>
      <c r="L8" s="191"/>
      <c r="M8" s="191"/>
      <c r="N8" s="191"/>
      <c r="O8" s="191"/>
      <c r="P8" s="191"/>
      <c r="Q8" s="191"/>
      <c r="R8" s="191"/>
      <c r="S8" s="191"/>
      <c r="T8" s="191"/>
      <c r="U8" s="191"/>
      <c r="V8" s="191"/>
      <c r="W8" s="191"/>
      <c r="X8" s="191"/>
      <c r="Y8" s="191"/>
      <c r="Z8" s="191"/>
      <c r="AA8" s="191"/>
      <c r="AB8" s="191"/>
      <c r="AC8" s="191"/>
      <c r="AD8" s="191"/>
      <c r="AE8" s="197" t="e">
        <f>IF('Instructions-DataEntry'!$C$103&gt;0,ROUNDDOWN((Payments!$E$7/2)+100000,0),ROUNDDOWN(Payments!$E$7/2,0))</f>
        <v>#N/A</v>
      </c>
      <c r="AF8" s="191"/>
      <c r="AG8" s="191"/>
      <c r="AH8" s="191"/>
      <c r="AI8" s="191"/>
      <c r="AJ8" s="191"/>
      <c r="AK8" s="191"/>
      <c r="AL8" s="191"/>
      <c r="AM8" s="191"/>
      <c r="AN8" s="191"/>
      <c r="AO8" s="191"/>
      <c r="AP8" s="191"/>
      <c r="AQ8" s="191"/>
      <c r="AR8" s="191"/>
      <c r="AS8" s="191"/>
      <c r="AT8" s="191"/>
      <c r="AU8" s="191"/>
      <c r="AV8" s="191"/>
      <c r="AW8" s="191"/>
      <c r="AX8" s="191"/>
      <c r="AY8" s="191"/>
      <c r="AZ8" s="191"/>
      <c r="BA8" s="191"/>
    </row>
    <row r="9" spans="1:53" ht="58.5" customHeight="1" thickBot="1">
      <c r="A9" s="198"/>
      <c r="B9" s="199" t="s">
        <v>1135</v>
      </c>
      <c r="C9" s="199" t="s">
        <v>1136</v>
      </c>
      <c r="D9" s="199" t="s">
        <v>1137</v>
      </c>
      <c r="E9" s="199" t="s">
        <v>1138</v>
      </c>
      <c r="F9" s="200" t="s">
        <v>1139</v>
      </c>
      <c r="G9" s="190"/>
      <c r="H9" s="191"/>
      <c r="I9" s="191"/>
      <c r="J9" s="191"/>
      <c r="K9" s="191"/>
      <c r="L9" s="191"/>
      <c r="M9" s="191"/>
      <c r="N9" s="191"/>
      <c r="O9" s="191"/>
      <c r="P9" s="191"/>
      <c r="Q9" s="191"/>
      <c r="R9" s="191"/>
      <c r="S9" s="191"/>
      <c r="T9" s="191"/>
      <c r="U9" s="191"/>
      <c r="V9" s="191"/>
      <c r="W9" s="191"/>
      <c r="X9" s="191"/>
      <c r="Y9" s="191"/>
      <c r="Z9" s="191"/>
      <c r="AA9" s="201" t="s">
        <v>1140</v>
      </c>
      <c r="AB9" s="191"/>
      <c r="AC9" s="191"/>
      <c r="AD9" s="191"/>
      <c r="AE9" s="191"/>
      <c r="AF9" s="191"/>
      <c r="AG9" s="191"/>
      <c r="AH9" s="191"/>
      <c r="AI9" s="191"/>
      <c r="AJ9" s="191"/>
      <c r="AK9" s="191"/>
      <c r="AL9" s="191"/>
      <c r="AM9" s="191"/>
      <c r="AN9" s="191"/>
      <c r="AO9" s="191"/>
      <c r="AP9" s="191"/>
      <c r="AQ9" s="191"/>
      <c r="AR9" s="191"/>
      <c r="AS9" s="191"/>
      <c r="AT9" s="191"/>
      <c r="AU9" s="191"/>
      <c r="AV9" s="191"/>
      <c r="AW9" s="191"/>
      <c r="AX9" s="191"/>
      <c r="AY9" s="191"/>
      <c r="AZ9" s="191"/>
      <c r="BA9" s="191"/>
    </row>
    <row r="10" spans="1:53" ht="18.75" customHeight="1">
      <c r="A10" s="372" t="s">
        <v>1141</v>
      </c>
      <c r="B10" s="351">
        <f>IF(Introduction!$J$20="OFF",ROUNDDOWN(XpndQtr1!$H$15/2,2),ROUNDDOWN(XpndQtr1!$H$15/2,0))</f>
        <v>0</v>
      </c>
      <c r="C10" s="351" t="e">
        <f>XpndQtr1!$H$17</f>
        <v>#N/A</v>
      </c>
      <c r="D10" s="352" t="e">
        <f>C10</f>
        <v>#N/A</v>
      </c>
      <c r="E10" s="374"/>
      <c r="F10" s="375"/>
      <c r="G10" s="190"/>
      <c r="H10" s="191"/>
      <c r="I10" s="191"/>
      <c r="J10" s="191"/>
      <c r="K10" s="191"/>
      <c r="L10" s="191"/>
      <c r="M10" s="191"/>
      <c r="N10" s="191"/>
      <c r="O10" s="191"/>
      <c r="P10" s="191"/>
      <c r="Q10" s="191"/>
      <c r="R10" s="191"/>
      <c r="S10" s="191"/>
      <c r="T10" s="191"/>
      <c r="U10" s="191"/>
      <c r="V10" s="191"/>
      <c r="W10" s="191"/>
      <c r="X10" s="191"/>
      <c r="Y10" s="191"/>
      <c r="Z10" s="202" t="s">
        <v>1141</v>
      </c>
      <c r="AA10" s="197" t="e">
        <f>SF270Qtr1!$J$41</f>
        <v>#N/A</v>
      </c>
      <c r="AB10" s="191"/>
      <c r="AC10" s="191"/>
      <c r="AD10" s="191"/>
      <c r="AE10" s="191"/>
      <c r="AF10" s="191"/>
      <c r="AG10" s="191"/>
      <c r="AH10" s="191"/>
      <c r="AI10" s="191"/>
      <c r="AJ10" s="191"/>
      <c r="AK10" s="191"/>
      <c r="AL10" s="191"/>
      <c r="AM10" s="191"/>
      <c r="AN10" s="191"/>
      <c r="AO10" s="191"/>
      <c r="AP10" s="191"/>
      <c r="AQ10" s="191"/>
      <c r="AR10" s="191"/>
      <c r="AS10" s="191"/>
      <c r="AT10" s="191"/>
      <c r="AU10" s="191"/>
      <c r="AV10" s="191"/>
      <c r="AW10" s="191"/>
      <c r="AX10" s="191"/>
      <c r="AY10" s="191"/>
      <c r="AZ10" s="191"/>
      <c r="BA10" s="191"/>
    </row>
    <row r="11" spans="1:53" ht="18.75" customHeight="1">
      <c r="A11" s="373" t="s">
        <v>1142</v>
      </c>
      <c r="B11" s="353">
        <f>IF(Introduction!$J$20="OFF",ROUNDDOWN(XpndQtr2!$H$15/2,2),ROUNDDOWN(XpndQtr2!$H$15/2,0))</f>
        <v>0</v>
      </c>
      <c r="C11" s="353" t="e">
        <f>XpndQtr2!$H$17</f>
        <v>#N/A</v>
      </c>
      <c r="D11" s="354" t="e">
        <f t="shared" ref="D11:D14" si="0">C11</f>
        <v>#N/A</v>
      </c>
      <c r="E11" s="376"/>
      <c r="F11" s="377"/>
      <c r="G11" s="190"/>
      <c r="H11" s="191"/>
      <c r="I11" s="191"/>
      <c r="J11" s="191"/>
      <c r="K11" s="191"/>
      <c r="L11" s="191"/>
      <c r="M11" s="191"/>
      <c r="N11" s="191"/>
      <c r="O11" s="191"/>
      <c r="P11" s="191"/>
      <c r="Q11" s="191"/>
      <c r="R11" s="191"/>
      <c r="S11" s="191"/>
      <c r="T11" s="191"/>
      <c r="U11" s="191"/>
      <c r="V11" s="191"/>
      <c r="W11" s="191"/>
      <c r="X11" s="191"/>
      <c r="Y11" s="191"/>
      <c r="Z11" s="202" t="s">
        <v>1142</v>
      </c>
      <c r="AA11" s="197" t="e">
        <f>SF270Qtr2!$J$41</f>
        <v>#N/A</v>
      </c>
      <c r="AB11" s="191"/>
      <c r="AC11" s="191"/>
      <c r="AD11" s="191"/>
      <c r="AE11" s="191"/>
      <c r="AF11" s="191"/>
      <c r="AG11" s="191"/>
      <c r="AH11" s="191"/>
      <c r="AI11" s="191"/>
      <c r="AJ11" s="191"/>
      <c r="AK11" s="191"/>
      <c r="AL11" s="191"/>
      <c r="AM11" s="191"/>
      <c r="AN11" s="191"/>
      <c r="AO11" s="191"/>
      <c r="AP11" s="191"/>
      <c r="AQ11" s="191"/>
      <c r="AR11" s="191"/>
      <c r="AS11" s="191"/>
      <c r="AT11" s="191"/>
      <c r="AU11" s="191"/>
      <c r="AV11" s="191"/>
      <c r="AW11" s="191"/>
      <c r="AX11" s="191"/>
      <c r="AY11" s="191"/>
      <c r="AZ11" s="191"/>
      <c r="BA11" s="191"/>
    </row>
    <row r="12" spans="1:53" ht="18.75" customHeight="1">
      <c r="A12" s="373" t="s">
        <v>1143</v>
      </c>
      <c r="B12" s="353">
        <f>IF(Introduction!$J$20="OFF",ROUNDDOWN(XpndQtr3!$H$15/2,2),ROUNDDOWN(XpndQtr3!$H$15/2,0))</f>
        <v>0</v>
      </c>
      <c r="C12" s="353" t="e">
        <f>XpndQtr3!$H$17</f>
        <v>#N/A</v>
      </c>
      <c r="D12" s="354" t="e">
        <f t="shared" si="0"/>
        <v>#N/A</v>
      </c>
      <c r="E12" s="376"/>
      <c r="F12" s="377"/>
      <c r="G12" s="190"/>
      <c r="H12" s="191"/>
      <c r="I12" s="191"/>
      <c r="J12" s="191"/>
      <c r="K12" s="191"/>
      <c r="L12" s="191"/>
      <c r="M12" s="191"/>
      <c r="N12" s="191"/>
      <c r="O12" s="191"/>
      <c r="P12" s="191"/>
      <c r="Q12" s="191"/>
      <c r="R12" s="191"/>
      <c r="S12" s="191"/>
      <c r="T12" s="191"/>
      <c r="U12" s="191"/>
      <c r="V12" s="191"/>
      <c r="W12" s="191"/>
      <c r="X12" s="191"/>
      <c r="Y12" s="191"/>
      <c r="Z12" s="202" t="s">
        <v>1143</v>
      </c>
      <c r="AA12" s="197" t="e">
        <f>SF270Qtr3!$J$41</f>
        <v>#N/A</v>
      </c>
      <c r="AB12" s="191"/>
      <c r="AC12" s="191"/>
      <c r="AD12" s="191"/>
      <c r="AE12" s="191"/>
      <c r="AF12" s="191"/>
      <c r="AG12" s="191"/>
      <c r="AH12" s="191"/>
      <c r="AI12" s="191"/>
      <c r="AJ12" s="191"/>
      <c r="AK12" s="191"/>
      <c r="AL12" s="191"/>
      <c r="AM12" s="191"/>
      <c r="AN12" s="191"/>
      <c r="AO12" s="191"/>
      <c r="AP12" s="191"/>
      <c r="AQ12" s="191"/>
      <c r="AR12" s="191"/>
      <c r="AS12" s="191"/>
      <c r="AT12" s="191"/>
      <c r="AU12" s="191"/>
      <c r="AV12" s="191"/>
      <c r="AW12" s="191"/>
      <c r="AX12" s="191"/>
      <c r="AY12" s="191"/>
      <c r="AZ12" s="191"/>
      <c r="BA12" s="191"/>
    </row>
    <row r="13" spans="1:53" s="192" customFormat="1" ht="18.75" customHeight="1">
      <c r="A13" s="373" t="s">
        <v>1144</v>
      </c>
      <c r="B13" s="353">
        <f>IF(Introduction!$J$20="OFF",ROUNDDOWN(XpndQtr4!$H$15/2,2),ROUNDDOWN(XpndQtr4!$H$15/2,0))</f>
        <v>0</v>
      </c>
      <c r="C13" s="353" t="e">
        <f>XpndQtr4!$H$17</f>
        <v>#N/A</v>
      </c>
      <c r="D13" s="354" t="e">
        <f t="shared" si="0"/>
        <v>#N/A</v>
      </c>
      <c r="E13" s="376"/>
      <c r="F13" s="377"/>
      <c r="G13" s="190"/>
      <c r="H13" s="191"/>
      <c r="I13" s="191"/>
      <c r="J13" s="191"/>
      <c r="K13" s="191"/>
      <c r="L13" s="191"/>
      <c r="M13" s="191"/>
      <c r="N13" s="191"/>
      <c r="O13" s="191"/>
      <c r="P13" s="191"/>
      <c r="Q13" s="191"/>
      <c r="R13" s="191"/>
      <c r="S13" s="191"/>
      <c r="T13" s="191"/>
      <c r="U13" s="191"/>
      <c r="V13" s="191"/>
      <c r="W13" s="191"/>
      <c r="X13" s="191"/>
      <c r="Y13" s="191"/>
      <c r="Z13" s="202" t="s">
        <v>1144</v>
      </c>
      <c r="AA13" s="197" t="e">
        <f>SF270Qtr4!$J$41</f>
        <v>#N/A</v>
      </c>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191"/>
      <c r="AX13" s="191"/>
      <c r="AY13" s="191"/>
      <c r="AZ13" s="191"/>
      <c r="BA13" s="191"/>
    </row>
    <row r="14" spans="1:53" s="192" customFormat="1" ht="18.75" customHeight="1">
      <c r="A14" s="373" t="s">
        <v>1238</v>
      </c>
      <c r="B14" s="355">
        <f>IF(Introduction!$J$20="OFF",ROUNDDOWN(XpndFinal!$H$15/2,2),ROUNDDOWN(XpndFinal!$H$15/2,0))</f>
        <v>0</v>
      </c>
      <c r="C14" s="355" t="e">
        <f>XpndFinal!$H$17</f>
        <v>#N/A</v>
      </c>
      <c r="D14" s="354" t="e">
        <f t="shared" si="0"/>
        <v>#N/A</v>
      </c>
      <c r="E14" s="376"/>
      <c r="F14" s="377"/>
      <c r="G14" s="190"/>
      <c r="H14" s="191"/>
      <c r="I14" s="191"/>
      <c r="J14" s="191"/>
      <c r="K14" s="191"/>
      <c r="L14" s="191"/>
      <c r="M14" s="191"/>
      <c r="N14" s="191"/>
      <c r="O14" s="191"/>
      <c r="P14" s="191"/>
      <c r="Q14" s="191"/>
      <c r="R14" s="191"/>
      <c r="S14" s="191"/>
      <c r="T14" s="191"/>
      <c r="U14" s="191"/>
      <c r="V14" s="191"/>
      <c r="W14" s="191"/>
      <c r="X14" s="191"/>
      <c r="Y14" s="191"/>
      <c r="Z14" s="202"/>
      <c r="AA14" s="197"/>
      <c r="AB14" s="191"/>
      <c r="AC14" s="191"/>
      <c r="AD14" s="191"/>
      <c r="AE14" s="191"/>
      <c r="AF14" s="191"/>
      <c r="AG14" s="191"/>
      <c r="AH14" s="191"/>
      <c r="AI14" s="191"/>
      <c r="AJ14" s="191"/>
      <c r="AK14" s="191"/>
      <c r="AL14" s="191"/>
      <c r="AM14" s="191"/>
      <c r="AN14" s="191"/>
      <c r="AO14" s="191"/>
      <c r="AP14" s="191"/>
      <c r="AQ14" s="191"/>
      <c r="AR14" s="191"/>
      <c r="AS14" s="191"/>
      <c r="AT14" s="191"/>
      <c r="AU14" s="191"/>
      <c r="AV14" s="191"/>
      <c r="AW14" s="191"/>
      <c r="AX14" s="191"/>
      <c r="AY14" s="191"/>
      <c r="AZ14" s="191"/>
      <c r="BA14" s="191"/>
    </row>
    <row r="15" spans="1:53" s="192" customFormat="1" ht="18.75" customHeight="1" thickBot="1">
      <c r="A15" s="203" t="s">
        <v>1145</v>
      </c>
      <c r="B15" s="355">
        <f>SUM(B10:B14)</f>
        <v>0</v>
      </c>
      <c r="C15" s="355" t="e">
        <f>SUM(C10:C14)</f>
        <v>#N/A</v>
      </c>
      <c r="D15" s="354"/>
      <c r="E15" s="376"/>
      <c r="F15" s="377"/>
      <c r="G15" s="190"/>
      <c r="H15" s="191"/>
      <c r="I15" s="191"/>
      <c r="J15" s="191"/>
      <c r="K15" s="191"/>
      <c r="L15" s="191"/>
      <c r="M15" s="191"/>
      <c r="N15" s="191"/>
      <c r="O15" s="191"/>
      <c r="P15" s="191"/>
      <c r="Q15" s="191"/>
      <c r="R15" s="191"/>
      <c r="S15" s="191"/>
      <c r="T15" s="191"/>
      <c r="U15" s="191"/>
      <c r="V15" s="191"/>
      <c r="W15" s="191"/>
      <c r="X15" s="191"/>
      <c r="Y15" s="191"/>
      <c r="Z15" s="202" t="s">
        <v>1145</v>
      </c>
      <c r="AA15" s="197" t="e">
        <f>SUM(AA10:AA13)</f>
        <v>#N/A</v>
      </c>
      <c r="AB15" s="191"/>
      <c r="AC15" s="191"/>
      <c r="AD15" s="191"/>
      <c r="AE15" s="191"/>
      <c r="AF15" s="191"/>
      <c r="AG15" s="191"/>
      <c r="AH15" s="191"/>
      <c r="AI15" s="191"/>
      <c r="AJ15" s="191"/>
      <c r="AK15" s="191"/>
      <c r="AL15" s="191"/>
      <c r="AM15" s="191"/>
      <c r="AN15" s="191"/>
      <c r="AO15" s="191"/>
      <c r="AP15" s="191"/>
      <c r="AQ15" s="191"/>
      <c r="AR15" s="191"/>
      <c r="AS15" s="191"/>
      <c r="AT15" s="191"/>
      <c r="AU15" s="191"/>
      <c r="AV15" s="191"/>
      <c r="AW15" s="191"/>
      <c r="AX15" s="191"/>
      <c r="AY15" s="191"/>
      <c r="AZ15" s="191"/>
      <c r="BA15" s="191"/>
    </row>
    <row r="16" spans="1:53" s="192" customFormat="1" ht="18.75" customHeight="1">
      <c r="A16" s="204"/>
      <c r="B16" s="205" t="s">
        <v>1146</v>
      </c>
      <c r="C16" s="206"/>
      <c r="D16" s="356"/>
      <c r="E16" s="376"/>
      <c r="F16" s="377"/>
      <c r="G16" s="190"/>
      <c r="H16" s="191"/>
      <c r="I16" s="191"/>
      <c r="J16" s="191"/>
      <c r="K16" s="191"/>
      <c r="L16" s="191"/>
      <c r="M16" s="191"/>
      <c r="N16" s="191"/>
      <c r="O16" s="191"/>
      <c r="P16" s="191"/>
      <c r="Q16" s="191"/>
      <c r="R16" s="191"/>
      <c r="S16" s="191"/>
      <c r="T16" s="191"/>
      <c r="U16" s="191"/>
      <c r="V16" s="191"/>
      <c r="W16" s="191"/>
      <c r="X16" s="191"/>
      <c r="Y16" s="191"/>
      <c r="Z16" s="191"/>
      <c r="AA16" s="191"/>
      <c r="AB16" s="191"/>
      <c r="AC16" s="191"/>
      <c r="AD16" s="191"/>
      <c r="AE16" s="191"/>
      <c r="AF16" s="191"/>
      <c r="AG16" s="191"/>
      <c r="AH16" s="191"/>
      <c r="AI16" s="191"/>
      <c r="AJ16" s="191"/>
      <c r="AK16" s="191"/>
      <c r="AL16" s="191"/>
      <c r="AM16" s="191"/>
      <c r="AN16" s="191"/>
      <c r="AO16" s="191"/>
      <c r="AP16" s="191"/>
      <c r="AQ16" s="191"/>
      <c r="AR16" s="191"/>
      <c r="AS16" s="191"/>
      <c r="AT16" s="191"/>
      <c r="AU16" s="191"/>
      <c r="AV16" s="191"/>
      <c r="AW16" s="191"/>
      <c r="AX16" s="191"/>
      <c r="AY16" s="191"/>
      <c r="AZ16" s="191"/>
      <c r="BA16" s="191"/>
    </row>
    <row r="17" spans="1:53" s="192" customFormat="1" ht="18.75" customHeight="1">
      <c r="A17" s="207" t="s">
        <v>1147</v>
      </c>
      <c r="B17" s="194"/>
      <c r="C17" s="208" t="e">
        <f>C15-D25</f>
        <v>#N/A</v>
      </c>
      <c r="D17" s="356"/>
      <c r="E17" s="376"/>
      <c r="F17" s="377"/>
      <c r="G17" s="190"/>
      <c r="H17" s="191"/>
      <c r="I17" s="191"/>
      <c r="J17" s="191"/>
      <c r="K17" s="191"/>
      <c r="L17" s="191"/>
      <c r="M17" s="191"/>
      <c r="N17" s="191"/>
      <c r="O17" s="191"/>
      <c r="P17" s="191"/>
      <c r="Q17" s="191"/>
      <c r="R17" s="191"/>
      <c r="S17" s="191"/>
      <c r="T17" s="191"/>
      <c r="U17" s="191"/>
      <c r="V17" s="191"/>
      <c r="W17" s="191"/>
      <c r="X17" s="191"/>
      <c r="Y17" s="191"/>
      <c r="Z17" s="191"/>
      <c r="AA17" s="191"/>
      <c r="AB17" s="191"/>
      <c r="AC17" s="191"/>
      <c r="AD17" s="191"/>
      <c r="AE17" s="191"/>
      <c r="AF17" s="191"/>
      <c r="AG17" s="191"/>
      <c r="AH17" s="191"/>
      <c r="AI17" s="191"/>
      <c r="AJ17" s="191"/>
      <c r="AK17" s="191"/>
      <c r="AL17" s="191"/>
      <c r="AM17" s="191"/>
      <c r="AN17" s="191"/>
      <c r="AO17" s="191"/>
      <c r="AP17" s="191"/>
      <c r="AQ17" s="191"/>
      <c r="AR17" s="191"/>
      <c r="AS17" s="191"/>
      <c r="AT17" s="191"/>
      <c r="AU17" s="191"/>
      <c r="AV17" s="191"/>
      <c r="AW17" s="191"/>
      <c r="AX17" s="191"/>
      <c r="AY17" s="191"/>
      <c r="AZ17" s="191"/>
      <c r="BA17" s="191"/>
    </row>
    <row r="18" spans="1:53" s="192" customFormat="1" ht="18.75" customHeight="1">
      <c r="A18" s="209" t="s">
        <v>1148</v>
      </c>
      <c r="B18" s="194"/>
      <c r="C18" s="210"/>
      <c r="D18" s="356"/>
      <c r="E18" s="376"/>
      <c r="F18" s="377"/>
      <c r="G18" s="190"/>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1"/>
      <c r="AL18" s="191"/>
      <c r="AM18" s="191"/>
      <c r="AN18" s="191"/>
      <c r="AO18" s="191"/>
      <c r="AP18" s="191"/>
      <c r="AQ18" s="191"/>
      <c r="AR18" s="191"/>
      <c r="AS18" s="191"/>
      <c r="AT18" s="191"/>
      <c r="AU18" s="191"/>
      <c r="AV18" s="191"/>
      <c r="AW18" s="191"/>
      <c r="AX18" s="191"/>
      <c r="AY18" s="191"/>
      <c r="AZ18" s="191"/>
      <c r="BA18" s="191"/>
    </row>
    <row r="19" spans="1:53" s="192" customFormat="1" ht="18.75" customHeight="1">
      <c r="A19" s="209"/>
      <c r="B19" s="211" t="s">
        <v>1149</v>
      </c>
      <c r="C19" s="212" t="e">
        <f>E8-C15</f>
        <v>#N/A</v>
      </c>
      <c r="D19" s="356"/>
      <c r="E19" s="376"/>
      <c r="F19" s="377"/>
      <c r="G19" s="190"/>
      <c r="H19" s="191"/>
      <c r="I19" s="191"/>
      <c r="J19" s="191"/>
      <c r="K19" s="191"/>
      <c r="L19" s="191"/>
      <c r="M19" s="191"/>
      <c r="N19" s="191"/>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1"/>
      <c r="AL19" s="191"/>
      <c r="AM19" s="191"/>
      <c r="AN19" s="191"/>
      <c r="AO19" s="191"/>
      <c r="AP19" s="191"/>
      <c r="AQ19" s="191"/>
      <c r="AR19" s="191"/>
      <c r="AS19" s="191"/>
      <c r="AT19" s="191"/>
      <c r="AU19" s="191"/>
      <c r="AV19" s="191"/>
      <c r="AW19" s="191"/>
      <c r="AX19" s="191"/>
      <c r="AY19" s="191"/>
      <c r="AZ19" s="191"/>
      <c r="BA19" s="191"/>
    </row>
    <row r="20" spans="1:53" s="192" customFormat="1" ht="18.75" customHeight="1">
      <c r="A20" s="213"/>
      <c r="B20" s="213"/>
      <c r="C20" s="213"/>
      <c r="D20" s="357"/>
      <c r="E20" s="376"/>
      <c r="F20" s="377"/>
      <c r="G20" s="190"/>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1"/>
      <c r="AL20" s="191"/>
      <c r="AM20" s="191"/>
      <c r="AN20" s="191"/>
      <c r="AO20" s="191"/>
      <c r="AP20" s="191"/>
      <c r="AQ20" s="191"/>
      <c r="AR20" s="191"/>
      <c r="AS20" s="191"/>
      <c r="AT20" s="191"/>
      <c r="AU20" s="191"/>
      <c r="AV20" s="191"/>
      <c r="AW20" s="191"/>
      <c r="AX20" s="191"/>
      <c r="AY20" s="191"/>
      <c r="AZ20" s="191"/>
      <c r="BA20" s="191"/>
    </row>
    <row r="21" spans="1:53" s="192" customFormat="1" ht="18.75" customHeight="1">
      <c r="A21" s="209"/>
      <c r="B21" s="194"/>
      <c r="C21" s="210"/>
      <c r="D21" s="356"/>
      <c r="E21" s="376"/>
      <c r="F21" s="377"/>
      <c r="G21" s="190"/>
      <c r="H21" s="191"/>
      <c r="I21" s="191"/>
      <c r="J21" s="191"/>
      <c r="K21" s="191"/>
      <c r="L21" s="191"/>
      <c r="M21" s="191"/>
      <c r="N21" s="191"/>
      <c r="O21" s="191"/>
      <c r="P21" s="191"/>
      <c r="Q21" s="191"/>
      <c r="R21" s="191"/>
      <c r="S21" s="191"/>
      <c r="T21" s="191"/>
      <c r="U21" s="191"/>
      <c r="V21" s="191"/>
      <c r="W21" s="191"/>
      <c r="X21" s="191"/>
      <c r="Y21" s="191"/>
      <c r="Z21" s="191"/>
      <c r="AA21" s="191"/>
      <c r="AB21" s="191"/>
      <c r="AC21" s="191"/>
      <c r="AD21" s="191"/>
      <c r="AE21" s="191"/>
      <c r="AF21" s="191"/>
      <c r="AG21" s="191"/>
      <c r="AH21" s="191"/>
      <c r="AI21" s="191"/>
      <c r="AJ21" s="191"/>
      <c r="AK21" s="191"/>
      <c r="AL21" s="191"/>
      <c r="AM21" s="191"/>
      <c r="AN21" s="191"/>
      <c r="AO21" s="191"/>
      <c r="AP21" s="191"/>
      <c r="AQ21" s="191"/>
      <c r="AR21" s="191"/>
      <c r="AS21" s="191"/>
      <c r="AT21" s="191"/>
      <c r="AU21" s="191"/>
      <c r="AV21" s="191"/>
      <c r="AW21" s="191"/>
      <c r="AX21" s="191"/>
      <c r="AY21" s="191"/>
      <c r="AZ21" s="191"/>
      <c r="BA21" s="191"/>
    </row>
    <row r="22" spans="1:53" s="192" customFormat="1" ht="18.75" customHeight="1">
      <c r="A22" s="209"/>
      <c r="B22" s="194"/>
      <c r="C22" s="210"/>
      <c r="D22" s="356"/>
      <c r="E22" s="376"/>
      <c r="F22" s="377"/>
      <c r="G22" s="190"/>
      <c r="H22" s="191"/>
      <c r="I22" s="191"/>
      <c r="J22" s="191"/>
      <c r="K22" s="191"/>
      <c r="L22" s="191"/>
      <c r="M22" s="191"/>
      <c r="N22" s="191"/>
      <c r="O22" s="191"/>
      <c r="P22" s="191"/>
      <c r="Q22" s="191"/>
      <c r="R22" s="191"/>
      <c r="S22" s="191"/>
      <c r="T22" s="191"/>
      <c r="U22" s="191"/>
      <c r="V22" s="191"/>
      <c r="W22" s="191"/>
      <c r="X22" s="191"/>
      <c r="Y22" s="191"/>
      <c r="Z22" s="191"/>
      <c r="AA22" s="191"/>
      <c r="AB22" s="191"/>
      <c r="AC22" s="191"/>
      <c r="AD22" s="191"/>
      <c r="AE22" s="191"/>
      <c r="AF22" s="191"/>
      <c r="AG22" s="191"/>
      <c r="AH22" s="191"/>
      <c r="AI22" s="191"/>
      <c r="AJ22" s="191"/>
      <c r="AK22" s="191"/>
      <c r="AL22" s="191"/>
      <c r="AM22" s="191"/>
      <c r="AN22" s="191"/>
      <c r="AO22" s="191"/>
      <c r="AP22" s="191"/>
      <c r="AQ22" s="191"/>
      <c r="AR22" s="191"/>
      <c r="AS22" s="191"/>
      <c r="AT22" s="191"/>
      <c r="AU22" s="191"/>
      <c r="AV22" s="191"/>
      <c r="AW22" s="191"/>
      <c r="AX22" s="191"/>
      <c r="AY22" s="191"/>
      <c r="AZ22" s="191"/>
      <c r="BA22" s="191"/>
    </row>
    <row r="23" spans="1:53" s="192" customFormat="1" ht="18.75" customHeight="1">
      <c r="A23" s="209"/>
      <c r="B23" s="194"/>
      <c r="C23" s="210"/>
      <c r="D23" s="356"/>
      <c r="E23" s="376"/>
      <c r="F23" s="377"/>
      <c r="G23" s="190"/>
      <c r="H23" s="191"/>
      <c r="I23" s="191"/>
      <c r="J23" s="191"/>
      <c r="K23" s="191"/>
      <c r="L23" s="191"/>
      <c r="M23" s="191"/>
      <c r="N23" s="191"/>
      <c r="O23" s="191"/>
      <c r="P23" s="191"/>
      <c r="Q23" s="191"/>
      <c r="R23" s="191"/>
      <c r="S23" s="191"/>
      <c r="T23" s="191"/>
      <c r="U23" s="191"/>
      <c r="V23" s="191"/>
      <c r="W23" s="191"/>
      <c r="X23" s="191"/>
      <c r="Y23" s="191"/>
      <c r="Z23" s="191"/>
      <c r="AA23" s="191"/>
      <c r="AB23" s="191"/>
      <c r="AC23" s="191"/>
      <c r="AD23" s="191"/>
      <c r="AE23" s="191"/>
      <c r="AF23" s="191"/>
      <c r="AG23" s="191"/>
      <c r="AH23" s="191"/>
      <c r="AI23" s="191"/>
      <c r="AJ23" s="191"/>
      <c r="AK23" s="191"/>
      <c r="AL23" s="191"/>
      <c r="AM23" s="191"/>
      <c r="AN23" s="191"/>
      <c r="AO23" s="191"/>
      <c r="AP23" s="191"/>
      <c r="AQ23" s="191"/>
      <c r="AR23" s="191"/>
      <c r="AS23" s="191"/>
      <c r="AT23" s="191"/>
      <c r="AU23" s="191"/>
      <c r="AV23" s="191"/>
      <c r="AW23" s="191"/>
      <c r="AX23" s="191"/>
      <c r="AY23" s="191"/>
      <c r="AZ23" s="191"/>
      <c r="BA23" s="191"/>
    </row>
    <row r="24" spans="1:53" s="192" customFormat="1" ht="18.75" customHeight="1">
      <c r="A24" s="209"/>
      <c r="B24" s="194"/>
      <c r="C24" s="210"/>
      <c r="D24" s="356"/>
      <c r="E24" s="376"/>
      <c r="F24" s="377"/>
      <c r="G24" s="190"/>
      <c r="H24" s="191"/>
      <c r="I24" s="191"/>
      <c r="J24" s="191"/>
      <c r="K24" s="191"/>
      <c r="L24" s="191"/>
      <c r="M24" s="191"/>
      <c r="N24" s="191"/>
      <c r="O24" s="191"/>
      <c r="P24" s="191"/>
      <c r="Q24" s="191"/>
      <c r="R24" s="191"/>
      <c r="S24" s="191"/>
      <c r="T24" s="191"/>
      <c r="U24" s="191"/>
      <c r="V24" s="191"/>
      <c r="W24" s="191"/>
      <c r="X24" s="191"/>
      <c r="Y24" s="191"/>
      <c r="Z24" s="191"/>
      <c r="AA24" s="191"/>
      <c r="AB24" s="191"/>
      <c r="AC24" s="191"/>
      <c r="AD24" s="191"/>
      <c r="AE24" s="191"/>
      <c r="AF24" s="191"/>
      <c r="AG24" s="191"/>
      <c r="AH24" s="191"/>
      <c r="AI24" s="191"/>
      <c r="AJ24" s="191"/>
      <c r="AK24" s="191"/>
      <c r="AL24" s="191"/>
      <c r="AM24" s="191"/>
      <c r="AN24" s="191"/>
      <c r="AO24" s="191"/>
      <c r="AP24" s="191"/>
      <c r="AQ24" s="191"/>
      <c r="AR24" s="191"/>
      <c r="AS24" s="191"/>
      <c r="AT24" s="191"/>
      <c r="AU24" s="191"/>
      <c r="AV24" s="191"/>
      <c r="AW24" s="191"/>
      <c r="AX24" s="191"/>
      <c r="AY24" s="191"/>
      <c r="AZ24" s="191"/>
      <c r="BA24" s="191"/>
    </row>
    <row r="25" spans="1:53" s="192" customFormat="1" ht="18.75" customHeight="1" thickBot="1">
      <c r="A25" s="214"/>
      <c r="B25" s="215"/>
      <c r="C25" s="216" t="s">
        <v>1150</v>
      </c>
      <c r="D25" s="358" t="e">
        <f>SUM(D10:D24)</f>
        <v>#N/A</v>
      </c>
      <c r="E25" s="217"/>
      <c r="F25" s="218"/>
      <c r="G25" s="190"/>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row>
    <row r="26" spans="1:53" s="192" customFormat="1" ht="18.75" customHeight="1">
      <c r="A26" s="194"/>
      <c r="B26" s="194"/>
      <c r="C26" s="194"/>
      <c r="D26" s="194"/>
      <c r="E26" s="194"/>
      <c r="F26" s="194"/>
      <c r="G26" s="190"/>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191"/>
      <c r="AF26" s="191"/>
      <c r="AG26" s="191"/>
      <c r="AH26" s="191"/>
      <c r="AI26" s="191"/>
      <c r="AJ26" s="191"/>
      <c r="AK26" s="191"/>
      <c r="AL26" s="191"/>
      <c r="AM26" s="191"/>
      <c r="AN26" s="191"/>
      <c r="AO26" s="191"/>
      <c r="AP26" s="191"/>
      <c r="AQ26" s="191"/>
      <c r="AR26" s="191"/>
      <c r="AS26" s="191"/>
      <c r="AT26" s="191"/>
      <c r="AU26" s="191"/>
      <c r="AV26" s="191"/>
      <c r="AW26" s="191"/>
      <c r="AX26" s="191"/>
      <c r="AY26" s="191"/>
      <c r="AZ26" s="191"/>
      <c r="BA26" s="191"/>
    </row>
    <row r="27" spans="1:53" s="192" customFormat="1" ht="18.75" customHeight="1">
      <c r="A27" s="194"/>
      <c r="B27" s="194"/>
      <c r="C27" s="194"/>
      <c r="D27" s="194"/>
      <c r="E27" s="194"/>
      <c r="F27" s="194"/>
      <c r="G27" s="190"/>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1"/>
      <c r="AH27" s="191"/>
      <c r="AI27" s="191"/>
      <c r="AJ27" s="191"/>
      <c r="AK27" s="191"/>
      <c r="AL27" s="191"/>
      <c r="AM27" s="191"/>
      <c r="AN27" s="191"/>
      <c r="AO27" s="191"/>
      <c r="AP27" s="191"/>
      <c r="AQ27" s="191"/>
      <c r="AR27" s="191"/>
      <c r="AS27" s="191"/>
      <c r="AT27" s="191"/>
      <c r="AU27" s="191"/>
      <c r="AV27" s="191"/>
      <c r="AW27" s="191"/>
      <c r="AX27" s="191"/>
      <c r="AY27" s="191"/>
      <c r="AZ27" s="191"/>
      <c r="BA27" s="191"/>
    </row>
    <row r="28" spans="1:53" s="192" customFormat="1" ht="18.75" customHeight="1">
      <c r="A28" s="194"/>
      <c r="B28" s="194"/>
      <c r="C28" s="194"/>
      <c r="D28" s="194"/>
      <c r="E28" s="194"/>
      <c r="F28" s="194"/>
      <c r="G28" s="190"/>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1"/>
      <c r="AH28" s="191"/>
      <c r="AI28" s="191"/>
      <c r="AJ28" s="191"/>
      <c r="AK28" s="191"/>
      <c r="AL28" s="191"/>
      <c r="AM28" s="191"/>
      <c r="AN28" s="191"/>
      <c r="AO28" s="191"/>
      <c r="AP28" s="191"/>
      <c r="AQ28" s="191"/>
      <c r="AR28" s="191"/>
      <c r="AS28" s="191"/>
      <c r="AT28" s="191"/>
      <c r="AU28" s="191"/>
      <c r="AV28" s="191"/>
      <c r="AW28" s="191"/>
      <c r="AX28" s="191"/>
      <c r="AY28" s="191"/>
      <c r="AZ28" s="191"/>
      <c r="BA28" s="191"/>
    </row>
    <row r="29" spans="1:53" s="192" customFormat="1" ht="18.75" customHeight="1">
      <c r="A29" s="194"/>
      <c r="B29" s="194"/>
      <c r="C29" s="194"/>
      <c r="D29" s="194"/>
      <c r="E29" s="194"/>
      <c r="F29" s="194"/>
      <c r="G29" s="190"/>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1"/>
      <c r="AL29" s="191"/>
      <c r="AM29" s="191"/>
      <c r="AN29" s="191"/>
      <c r="AO29" s="191"/>
      <c r="AP29" s="191"/>
      <c r="AQ29" s="191"/>
      <c r="AR29" s="191"/>
      <c r="AS29" s="191"/>
      <c r="AT29" s="191"/>
      <c r="AU29" s="191"/>
      <c r="AV29" s="191"/>
      <c r="AW29" s="191"/>
      <c r="AX29" s="191"/>
      <c r="AY29" s="191"/>
      <c r="AZ29" s="191"/>
      <c r="BA29" s="191"/>
    </row>
    <row r="30" spans="1:53" s="192" customFormat="1" ht="18.75" customHeight="1">
      <c r="A30" s="194"/>
      <c r="B30" s="194"/>
      <c r="C30" s="194"/>
      <c r="D30" s="194"/>
      <c r="E30" s="194"/>
      <c r="F30" s="194"/>
      <c r="G30" s="190"/>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1"/>
      <c r="AL30" s="191"/>
      <c r="AM30" s="191"/>
      <c r="AN30" s="191"/>
      <c r="AO30" s="191"/>
      <c r="AP30" s="191"/>
      <c r="AQ30" s="191"/>
      <c r="AR30" s="191"/>
      <c r="AS30" s="191"/>
      <c r="AT30" s="191"/>
      <c r="AU30" s="191"/>
      <c r="AV30" s="191"/>
      <c r="AW30" s="191"/>
      <c r="AX30" s="191"/>
      <c r="AY30" s="191"/>
      <c r="AZ30" s="191"/>
      <c r="BA30" s="191"/>
    </row>
    <row r="31" spans="1:53" s="192" customFormat="1" ht="18.75" customHeight="1">
      <c r="A31" s="194"/>
      <c r="B31" s="194"/>
      <c r="C31" s="194"/>
      <c r="D31" s="194"/>
      <c r="E31" s="194"/>
      <c r="F31" s="194"/>
      <c r="G31" s="190"/>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1"/>
      <c r="AQ31" s="191"/>
      <c r="AR31" s="191"/>
      <c r="AS31" s="191"/>
      <c r="AT31" s="191"/>
      <c r="AU31" s="191"/>
      <c r="AV31" s="191"/>
      <c r="AW31" s="191"/>
      <c r="AX31" s="191"/>
      <c r="AY31" s="191"/>
      <c r="AZ31" s="191"/>
      <c r="BA31" s="191"/>
    </row>
    <row r="32" spans="1:53" s="192" customFormat="1" ht="18.75" customHeight="1">
      <c r="A32" s="194"/>
      <c r="B32" s="194"/>
      <c r="C32" s="194"/>
      <c r="D32" s="194"/>
      <c r="E32" s="194"/>
      <c r="F32" s="194"/>
      <c r="G32" s="190"/>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191"/>
      <c r="AG32" s="191"/>
      <c r="AH32" s="191"/>
      <c r="AI32" s="191"/>
      <c r="AJ32" s="191"/>
      <c r="AK32" s="191"/>
      <c r="AL32" s="191"/>
      <c r="AM32" s="191"/>
      <c r="AN32" s="191"/>
      <c r="AO32" s="191"/>
      <c r="AP32" s="191"/>
      <c r="AQ32" s="191"/>
      <c r="AR32" s="191"/>
      <c r="AS32" s="191"/>
      <c r="AT32" s="191"/>
      <c r="AU32" s="191"/>
      <c r="AV32" s="191"/>
      <c r="AW32" s="191"/>
      <c r="AX32" s="191"/>
      <c r="AY32" s="191"/>
      <c r="AZ32" s="191"/>
      <c r="BA32" s="191"/>
    </row>
    <row r="33" spans="1:53" s="192" customFormat="1" ht="18.75" customHeight="1">
      <c r="A33" s="194"/>
      <c r="B33" s="194"/>
      <c r="C33" s="194"/>
      <c r="D33" s="194"/>
      <c r="E33" s="194"/>
      <c r="F33" s="194"/>
      <c r="G33" s="190"/>
      <c r="H33" s="191"/>
      <c r="I33" s="191"/>
      <c r="J33" s="191"/>
      <c r="K33" s="191"/>
      <c r="L33" s="191"/>
      <c r="M33" s="191"/>
      <c r="N33" s="191"/>
      <c r="O33" s="191"/>
      <c r="P33" s="191"/>
      <c r="Q33" s="191"/>
      <c r="R33" s="191"/>
      <c r="S33" s="191"/>
      <c r="T33" s="191"/>
      <c r="U33" s="191"/>
      <c r="V33" s="191"/>
      <c r="W33" s="191"/>
      <c r="X33" s="191"/>
      <c r="Y33" s="191"/>
      <c r="Z33" s="191"/>
      <c r="AA33" s="191"/>
      <c r="AB33" s="191"/>
      <c r="AC33" s="191"/>
      <c r="AD33" s="191"/>
      <c r="AE33" s="191"/>
      <c r="AF33" s="191"/>
      <c r="AG33" s="191"/>
      <c r="AH33" s="191"/>
      <c r="AI33" s="191"/>
      <c r="AJ33" s="191"/>
      <c r="AK33" s="191"/>
      <c r="AL33" s="191"/>
      <c r="AM33" s="191"/>
      <c r="AN33" s="191"/>
      <c r="AO33" s="191"/>
      <c r="AP33" s="191"/>
      <c r="AQ33" s="191"/>
      <c r="AR33" s="191"/>
      <c r="AS33" s="191"/>
      <c r="AT33" s="191"/>
      <c r="AU33" s="191"/>
      <c r="AV33" s="191"/>
      <c r="AW33" s="191"/>
      <c r="AX33" s="191"/>
      <c r="AY33" s="191"/>
      <c r="AZ33" s="191"/>
      <c r="BA33" s="191"/>
    </row>
    <row r="34" spans="1:53" s="192" customFormat="1" ht="18.75" customHeight="1">
      <c r="A34" s="194"/>
      <c r="B34" s="194"/>
      <c r="C34" s="194"/>
      <c r="D34" s="194"/>
      <c r="E34" s="194"/>
      <c r="F34" s="194"/>
      <c r="G34" s="190"/>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1"/>
      <c r="AG34" s="191"/>
      <c r="AH34" s="191"/>
      <c r="AI34" s="191"/>
      <c r="AJ34" s="191"/>
      <c r="AK34" s="191"/>
      <c r="AL34" s="191"/>
      <c r="AM34" s="191"/>
      <c r="AN34" s="191"/>
      <c r="AO34" s="191"/>
      <c r="AP34" s="191"/>
      <c r="AQ34" s="191"/>
      <c r="AR34" s="191"/>
      <c r="AS34" s="191"/>
      <c r="AT34" s="191"/>
      <c r="AU34" s="191"/>
      <c r="AV34" s="191"/>
      <c r="AW34" s="191"/>
      <c r="AX34" s="191"/>
      <c r="AY34" s="191"/>
      <c r="AZ34" s="191"/>
      <c r="BA34" s="191"/>
    </row>
    <row r="35" spans="1:53" s="192" customFormat="1" ht="18.75" customHeight="1">
      <c r="A35" s="194"/>
      <c r="B35" s="194"/>
      <c r="C35" s="194"/>
      <c r="D35" s="194"/>
      <c r="E35" s="194"/>
      <c r="F35" s="194"/>
      <c r="G35" s="190"/>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91"/>
      <c r="AQ35" s="191"/>
      <c r="AR35" s="191"/>
      <c r="AS35" s="191"/>
      <c r="AT35" s="191"/>
      <c r="AU35" s="191"/>
      <c r="AV35" s="191"/>
      <c r="AW35" s="191"/>
      <c r="AX35" s="191"/>
      <c r="AY35" s="191"/>
      <c r="AZ35" s="191"/>
      <c r="BA35" s="191"/>
    </row>
    <row r="36" spans="1:53" s="192" customFormat="1" ht="18.75" customHeight="1">
      <c r="A36" s="194"/>
      <c r="B36" s="194"/>
      <c r="C36" s="194"/>
      <c r="D36" s="194"/>
      <c r="E36" s="194"/>
      <c r="F36" s="194"/>
      <c r="G36" s="190"/>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c r="AS36" s="191"/>
      <c r="AT36" s="191"/>
      <c r="AU36" s="191"/>
      <c r="AV36" s="191"/>
      <c r="AW36" s="191"/>
      <c r="AX36" s="191"/>
      <c r="AY36" s="191"/>
      <c r="AZ36" s="191"/>
      <c r="BA36" s="191"/>
    </row>
    <row r="37" spans="1:53" s="192" customFormat="1" ht="18.75" customHeight="1">
      <c r="A37" s="194"/>
      <c r="B37" s="194"/>
      <c r="C37" s="194"/>
      <c r="D37" s="194"/>
      <c r="E37" s="194"/>
      <c r="F37" s="194"/>
      <c r="G37" s="190"/>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c r="AM37" s="191"/>
      <c r="AN37" s="191"/>
      <c r="AO37" s="191"/>
      <c r="AP37" s="191"/>
      <c r="AQ37" s="191"/>
      <c r="AR37" s="191"/>
      <c r="AS37" s="191"/>
      <c r="AT37" s="191"/>
      <c r="AU37" s="191"/>
      <c r="AV37" s="191"/>
      <c r="AW37" s="191"/>
      <c r="AX37" s="191"/>
      <c r="AY37" s="191"/>
      <c r="AZ37" s="191"/>
      <c r="BA37" s="191"/>
    </row>
    <row r="38" spans="1:53" s="192" customFormat="1" ht="18.75" customHeight="1">
      <c r="A38" s="194"/>
      <c r="B38" s="194"/>
      <c r="C38" s="194"/>
      <c r="D38" s="194"/>
      <c r="E38" s="194"/>
      <c r="F38" s="194"/>
      <c r="G38" s="190"/>
      <c r="H38" s="191"/>
      <c r="I38" s="191"/>
      <c r="J38" s="191"/>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1"/>
      <c r="AL38" s="191"/>
      <c r="AM38" s="191"/>
      <c r="AN38" s="191"/>
      <c r="AO38" s="191"/>
      <c r="AP38" s="191"/>
      <c r="AQ38" s="191"/>
      <c r="AR38" s="191"/>
      <c r="AS38" s="191"/>
      <c r="AT38" s="191"/>
      <c r="AU38" s="191"/>
      <c r="AV38" s="191"/>
      <c r="AW38" s="191"/>
      <c r="AX38" s="191"/>
      <c r="AY38" s="191"/>
      <c r="AZ38" s="191"/>
      <c r="BA38" s="191"/>
    </row>
    <row r="39" spans="1:53" s="192" customFormat="1" ht="18.75" customHeight="1">
      <c r="A39" s="194"/>
      <c r="B39" s="194"/>
      <c r="C39" s="194"/>
      <c r="D39" s="194"/>
      <c r="E39" s="194"/>
      <c r="F39" s="194"/>
      <c r="G39" s="190"/>
      <c r="H39" s="191"/>
      <c r="I39" s="191"/>
      <c r="J39" s="191"/>
      <c r="K39" s="191"/>
      <c r="L39" s="191"/>
      <c r="M39" s="191"/>
      <c r="N39" s="191"/>
      <c r="O39" s="191"/>
      <c r="P39" s="191"/>
      <c r="Q39" s="191"/>
      <c r="R39" s="191"/>
      <c r="S39" s="191"/>
      <c r="T39" s="191"/>
      <c r="U39" s="191"/>
      <c r="V39" s="191"/>
      <c r="W39" s="191"/>
      <c r="X39" s="191"/>
      <c r="Y39" s="191"/>
      <c r="Z39" s="191"/>
      <c r="AA39" s="191"/>
      <c r="AB39" s="191"/>
      <c r="AC39" s="191"/>
      <c r="AD39" s="191"/>
      <c r="AE39" s="191"/>
      <c r="AF39" s="191"/>
      <c r="AG39" s="191"/>
      <c r="AH39" s="191"/>
      <c r="AI39" s="191"/>
      <c r="AJ39" s="191"/>
      <c r="AK39" s="191"/>
      <c r="AL39" s="191"/>
      <c r="AM39" s="191"/>
      <c r="AN39" s="191"/>
      <c r="AO39" s="191"/>
      <c r="AP39" s="191"/>
      <c r="AQ39" s="191"/>
      <c r="AR39" s="191"/>
      <c r="AS39" s="191"/>
      <c r="AT39" s="191"/>
      <c r="AU39" s="191"/>
      <c r="AV39" s="191"/>
      <c r="AW39" s="191"/>
      <c r="AX39" s="191"/>
      <c r="AY39" s="191"/>
      <c r="AZ39" s="191"/>
      <c r="BA39" s="191"/>
    </row>
    <row r="40" spans="1:53" s="192" customFormat="1" ht="18.75" customHeight="1">
      <c r="A40" s="194"/>
      <c r="B40" s="194"/>
      <c r="C40" s="194"/>
      <c r="D40" s="194"/>
      <c r="E40" s="194"/>
      <c r="F40" s="194"/>
      <c r="G40" s="190"/>
      <c r="H40" s="191"/>
      <c r="I40" s="191"/>
      <c r="J40" s="191"/>
      <c r="K40" s="191"/>
      <c r="L40" s="191"/>
      <c r="M40" s="191"/>
      <c r="N40" s="191"/>
      <c r="O40" s="191"/>
      <c r="P40" s="191"/>
      <c r="Q40" s="191"/>
      <c r="R40" s="191"/>
      <c r="S40" s="191"/>
      <c r="T40" s="191"/>
      <c r="U40" s="191"/>
      <c r="V40" s="191"/>
      <c r="W40" s="191"/>
      <c r="X40" s="191"/>
      <c r="Y40" s="191"/>
      <c r="Z40" s="191"/>
      <c r="AA40" s="191"/>
      <c r="AB40" s="191"/>
      <c r="AC40" s="191"/>
      <c r="AD40" s="191"/>
      <c r="AE40" s="191"/>
      <c r="AF40" s="191"/>
      <c r="AG40" s="191"/>
      <c r="AH40" s="191"/>
      <c r="AI40" s="191"/>
      <c r="AJ40" s="191"/>
      <c r="AK40" s="191"/>
      <c r="AL40" s="191"/>
      <c r="AM40" s="191"/>
      <c r="AN40" s="191"/>
      <c r="AO40" s="191"/>
      <c r="AP40" s="191"/>
      <c r="AQ40" s="191"/>
      <c r="AR40" s="191"/>
      <c r="AS40" s="191"/>
      <c r="AT40" s="191"/>
      <c r="AU40" s="191"/>
      <c r="AV40" s="191"/>
      <c r="AW40" s="191"/>
      <c r="AX40" s="191"/>
      <c r="AY40" s="191"/>
      <c r="AZ40" s="191"/>
      <c r="BA40" s="191"/>
    </row>
    <row r="41" spans="1:53" s="192" customFormat="1" ht="18.75" customHeight="1">
      <c r="A41" s="194"/>
      <c r="B41" s="194"/>
      <c r="C41" s="194"/>
      <c r="D41" s="194"/>
      <c r="E41" s="194"/>
      <c r="F41" s="194"/>
      <c r="G41" s="190"/>
      <c r="H41" s="191"/>
      <c r="I41" s="191"/>
      <c r="J41" s="191"/>
      <c r="K41" s="191"/>
      <c r="L41" s="191"/>
      <c r="M41" s="191"/>
      <c r="N41" s="191"/>
      <c r="O41" s="191"/>
      <c r="P41" s="191"/>
      <c r="Q41" s="191"/>
      <c r="R41" s="191"/>
      <c r="S41" s="191"/>
      <c r="T41" s="191"/>
      <c r="U41" s="191"/>
      <c r="V41" s="191"/>
      <c r="W41" s="191"/>
      <c r="X41" s="191"/>
      <c r="Y41" s="191"/>
      <c r="Z41" s="191"/>
      <c r="AA41" s="191"/>
      <c r="AB41" s="191"/>
      <c r="AC41" s="191"/>
      <c r="AD41" s="191"/>
      <c r="AE41" s="191"/>
      <c r="AF41" s="191"/>
      <c r="AG41" s="191"/>
      <c r="AH41" s="191"/>
      <c r="AI41" s="191"/>
      <c r="AJ41" s="191"/>
      <c r="AK41" s="191"/>
      <c r="AL41" s="191"/>
      <c r="AM41" s="191"/>
      <c r="AN41" s="191"/>
      <c r="AO41" s="191"/>
      <c r="AP41" s="191"/>
      <c r="AQ41" s="191"/>
      <c r="AR41" s="191"/>
      <c r="AS41" s="191"/>
      <c r="AT41" s="191"/>
      <c r="AU41" s="191"/>
      <c r="AV41" s="191"/>
      <c r="AW41" s="191"/>
      <c r="AX41" s="191"/>
      <c r="AY41" s="191"/>
      <c r="AZ41" s="191"/>
      <c r="BA41" s="191"/>
    </row>
    <row r="42" spans="1:53" s="192" customFormat="1" ht="18.75" customHeight="1">
      <c r="A42" s="194"/>
      <c r="B42" s="194"/>
      <c r="C42" s="194"/>
      <c r="D42" s="194"/>
      <c r="E42" s="194"/>
      <c r="F42" s="194"/>
      <c r="G42" s="190"/>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c r="AI42" s="191"/>
      <c r="AJ42" s="191"/>
      <c r="AK42" s="191"/>
      <c r="AL42" s="191"/>
      <c r="AM42" s="191"/>
      <c r="AN42" s="191"/>
      <c r="AO42" s="191"/>
      <c r="AP42" s="191"/>
      <c r="AQ42" s="191"/>
      <c r="AR42" s="191"/>
      <c r="AS42" s="191"/>
      <c r="AT42" s="191"/>
      <c r="AU42" s="191"/>
      <c r="AV42" s="191"/>
      <c r="AW42" s="191"/>
      <c r="AX42" s="191"/>
      <c r="AY42" s="191"/>
      <c r="AZ42" s="191"/>
      <c r="BA42" s="191"/>
    </row>
    <row r="43" spans="1:53" s="192" customFormat="1" ht="18.75" customHeight="1">
      <c r="A43" s="194"/>
      <c r="B43" s="194"/>
      <c r="C43" s="194"/>
      <c r="D43" s="194"/>
      <c r="E43" s="194"/>
      <c r="F43" s="194"/>
      <c r="G43" s="190"/>
      <c r="H43" s="191"/>
      <c r="I43" s="191"/>
      <c r="J43" s="191"/>
      <c r="K43" s="191"/>
      <c r="L43" s="191"/>
      <c r="M43" s="191"/>
      <c r="N43" s="191"/>
      <c r="O43" s="191"/>
      <c r="P43" s="191"/>
      <c r="Q43" s="191"/>
      <c r="R43" s="191"/>
      <c r="S43" s="191"/>
      <c r="T43" s="191"/>
      <c r="U43" s="191"/>
      <c r="V43" s="191"/>
      <c r="W43" s="191"/>
      <c r="X43" s="191"/>
      <c r="Y43" s="191"/>
      <c r="Z43" s="191"/>
      <c r="AA43" s="191"/>
      <c r="AB43" s="191"/>
      <c r="AC43" s="191"/>
      <c r="AD43" s="191"/>
      <c r="AE43" s="191"/>
      <c r="AF43" s="191"/>
      <c r="AG43" s="191"/>
      <c r="AH43" s="191"/>
      <c r="AI43" s="191"/>
      <c r="AJ43" s="191"/>
      <c r="AK43" s="191"/>
      <c r="AL43" s="191"/>
      <c r="AM43" s="191"/>
      <c r="AN43" s="191"/>
      <c r="AO43" s="191"/>
      <c r="AP43" s="191"/>
      <c r="AQ43" s="191"/>
      <c r="AR43" s="191"/>
      <c r="AS43" s="191"/>
      <c r="AT43" s="191"/>
      <c r="AU43" s="191"/>
      <c r="AV43" s="191"/>
      <c r="AW43" s="191"/>
      <c r="AX43" s="191"/>
      <c r="AY43" s="191"/>
      <c r="AZ43" s="191"/>
      <c r="BA43" s="191"/>
    </row>
    <row r="44" spans="1:53" s="192" customFormat="1" ht="18.75" customHeight="1">
      <c r="A44" s="194"/>
      <c r="B44" s="194"/>
      <c r="C44" s="194"/>
      <c r="D44" s="194"/>
      <c r="E44" s="194"/>
      <c r="F44" s="194"/>
      <c r="G44" s="190"/>
      <c r="H44" s="191"/>
      <c r="I44" s="191"/>
      <c r="J44" s="191"/>
      <c r="K44" s="191"/>
      <c r="L44" s="191"/>
      <c r="M44" s="191"/>
      <c r="N44" s="191"/>
      <c r="O44" s="191"/>
      <c r="P44" s="191"/>
      <c r="Q44" s="191"/>
      <c r="R44" s="191"/>
      <c r="S44" s="191"/>
      <c r="T44" s="191"/>
      <c r="U44" s="191"/>
      <c r="V44" s="191"/>
      <c r="W44" s="191"/>
      <c r="X44" s="191"/>
      <c r="Y44" s="191"/>
      <c r="Z44" s="191"/>
      <c r="AA44" s="191"/>
      <c r="AB44" s="191"/>
      <c r="AC44" s="191"/>
      <c r="AD44" s="191"/>
      <c r="AE44" s="191"/>
      <c r="AF44" s="191"/>
      <c r="AG44" s="191"/>
      <c r="AH44" s="191"/>
      <c r="AI44" s="191"/>
      <c r="AJ44" s="191"/>
      <c r="AK44" s="191"/>
      <c r="AL44" s="191"/>
      <c r="AM44" s="191"/>
      <c r="AN44" s="191"/>
      <c r="AO44" s="191"/>
      <c r="AP44" s="191"/>
      <c r="AQ44" s="191"/>
      <c r="AR44" s="191"/>
      <c r="AS44" s="191"/>
      <c r="AT44" s="191"/>
      <c r="AU44" s="191"/>
      <c r="AV44" s="191"/>
      <c r="AW44" s="191"/>
      <c r="AX44" s="191"/>
      <c r="AY44" s="191"/>
      <c r="AZ44" s="191"/>
      <c r="BA44" s="191"/>
    </row>
    <row r="45" spans="1:53" s="192" customFormat="1" ht="18.75" customHeight="1">
      <c r="A45" s="194"/>
      <c r="B45" s="194"/>
      <c r="C45" s="194"/>
      <c r="D45" s="194"/>
      <c r="E45" s="194"/>
      <c r="F45" s="194"/>
      <c r="G45" s="190"/>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91"/>
      <c r="AY45" s="191"/>
      <c r="AZ45" s="191"/>
      <c r="BA45" s="191"/>
    </row>
    <row r="46" spans="1:53" s="192" customFormat="1" ht="18.75" customHeight="1">
      <c r="A46" s="194"/>
      <c r="B46" s="194"/>
      <c r="C46" s="194"/>
      <c r="D46" s="194"/>
      <c r="E46" s="194"/>
      <c r="F46" s="194"/>
      <c r="G46" s="190"/>
      <c r="H46" s="191"/>
      <c r="I46" s="191"/>
      <c r="J46" s="191"/>
      <c r="K46" s="191"/>
      <c r="L46" s="191"/>
      <c r="M46" s="191"/>
      <c r="N46" s="191"/>
      <c r="O46" s="191"/>
      <c r="P46" s="191"/>
      <c r="Q46" s="191"/>
      <c r="R46" s="191"/>
      <c r="S46" s="191"/>
      <c r="T46" s="191"/>
      <c r="U46" s="191"/>
      <c r="V46" s="191"/>
      <c r="W46" s="191"/>
      <c r="X46" s="191"/>
      <c r="Y46" s="191"/>
      <c r="Z46" s="191"/>
      <c r="AA46" s="191"/>
      <c r="AB46" s="191"/>
      <c r="AC46" s="191"/>
      <c r="AD46" s="191"/>
      <c r="AE46" s="191"/>
      <c r="AF46" s="191"/>
      <c r="AG46" s="191"/>
      <c r="AH46" s="191"/>
      <c r="AI46" s="191"/>
      <c r="AJ46" s="191"/>
      <c r="AK46" s="191"/>
      <c r="AL46" s="191"/>
      <c r="AM46" s="191"/>
      <c r="AN46" s="191"/>
      <c r="AO46" s="191"/>
      <c r="AP46" s="191"/>
      <c r="AQ46" s="191"/>
      <c r="AR46" s="191"/>
      <c r="AS46" s="191"/>
      <c r="AT46" s="191"/>
      <c r="AU46" s="191"/>
      <c r="AV46" s="191"/>
      <c r="AW46" s="191"/>
      <c r="AX46" s="191"/>
      <c r="AY46" s="191"/>
      <c r="AZ46" s="191"/>
      <c r="BA46" s="191"/>
    </row>
    <row r="47" spans="1:53" s="192" customFormat="1" ht="18.75" customHeight="1">
      <c r="A47" s="194"/>
      <c r="B47" s="194"/>
      <c r="C47" s="194"/>
      <c r="D47" s="194"/>
      <c r="E47" s="194"/>
      <c r="F47" s="194"/>
      <c r="G47" s="190"/>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91"/>
      <c r="AY47" s="191"/>
      <c r="AZ47" s="191"/>
      <c r="BA47" s="191"/>
    </row>
    <row r="48" spans="1:53" s="192" customFormat="1" ht="18.75" customHeight="1">
      <c r="A48" s="194"/>
      <c r="B48" s="194"/>
      <c r="C48" s="194"/>
      <c r="D48" s="194"/>
      <c r="E48" s="194"/>
      <c r="F48" s="194"/>
      <c r="G48" s="190"/>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row>
    <row r="49" spans="1:53" s="192" customFormat="1" ht="18.75" customHeight="1">
      <c r="A49" s="194"/>
      <c r="B49" s="194"/>
      <c r="C49" s="194"/>
      <c r="D49" s="194"/>
      <c r="E49" s="194"/>
      <c r="F49" s="194"/>
      <c r="G49" s="190"/>
      <c r="H49" s="191"/>
      <c r="I49" s="191"/>
      <c r="J49" s="191"/>
      <c r="K49" s="191"/>
      <c r="L49" s="191"/>
      <c r="M49" s="191"/>
      <c r="N49" s="191"/>
      <c r="O49" s="191"/>
      <c r="P49" s="191"/>
      <c r="Q49" s="191"/>
      <c r="R49" s="191"/>
      <c r="S49" s="191"/>
      <c r="T49" s="191"/>
      <c r="U49" s="191"/>
      <c r="V49" s="191"/>
      <c r="W49" s="191"/>
      <c r="X49" s="191"/>
      <c r="Y49" s="191"/>
      <c r="Z49" s="191"/>
      <c r="AA49" s="191"/>
      <c r="AB49" s="191"/>
      <c r="AC49" s="191"/>
      <c r="AD49" s="191"/>
      <c r="AE49" s="191"/>
      <c r="AF49" s="191"/>
      <c r="AG49" s="191"/>
      <c r="AH49" s="191"/>
      <c r="AI49" s="191"/>
      <c r="AJ49" s="191"/>
      <c r="AK49" s="191"/>
      <c r="AL49" s="191"/>
      <c r="AM49" s="191"/>
      <c r="AN49" s="191"/>
      <c r="AO49" s="191"/>
      <c r="AP49" s="191"/>
      <c r="AQ49" s="191"/>
      <c r="AR49" s="191"/>
      <c r="AS49" s="191"/>
      <c r="AT49" s="191"/>
      <c r="AU49" s="191"/>
      <c r="AV49" s="191"/>
      <c r="AW49" s="191"/>
      <c r="AX49" s="191"/>
      <c r="AY49" s="191"/>
      <c r="AZ49" s="191"/>
      <c r="BA49" s="191"/>
    </row>
    <row r="50" spans="1:53" s="192" customFormat="1" ht="18.75" customHeight="1">
      <c r="A50" s="194"/>
      <c r="B50" s="194"/>
      <c r="C50" s="194"/>
      <c r="D50" s="194"/>
      <c r="E50" s="194"/>
      <c r="F50" s="194"/>
      <c r="G50" s="190"/>
      <c r="H50" s="191"/>
      <c r="I50" s="191"/>
      <c r="J50" s="191"/>
      <c r="K50" s="191"/>
      <c r="L50" s="191"/>
      <c r="M50" s="191"/>
      <c r="N50" s="191"/>
      <c r="O50" s="191"/>
      <c r="P50" s="191"/>
      <c r="Q50" s="191"/>
      <c r="R50" s="191"/>
      <c r="S50" s="191"/>
      <c r="T50" s="191"/>
      <c r="U50" s="191"/>
      <c r="V50" s="191"/>
      <c r="W50" s="191"/>
      <c r="X50" s="191"/>
      <c r="Y50" s="191"/>
      <c r="Z50" s="191"/>
      <c r="AA50" s="191"/>
      <c r="AB50" s="191"/>
      <c r="AC50" s="191"/>
      <c r="AD50" s="191"/>
      <c r="AE50" s="191"/>
      <c r="AF50" s="191"/>
      <c r="AG50" s="191"/>
      <c r="AH50" s="191"/>
      <c r="AI50" s="191"/>
      <c r="AJ50" s="191"/>
      <c r="AK50" s="191"/>
      <c r="AL50" s="191"/>
      <c r="AM50" s="191"/>
      <c r="AN50" s="191"/>
      <c r="AO50" s="191"/>
      <c r="AP50" s="191"/>
      <c r="AQ50" s="191"/>
      <c r="AR50" s="191"/>
      <c r="AS50" s="191"/>
      <c r="AT50" s="191"/>
      <c r="AU50" s="191"/>
      <c r="AV50" s="191"/>
      <c r="AW50" s="191"/>
      <c r="AX50" s="191"/>
      <c r="AY50" s="191"/>
      <c r="AZ50" s="191"/>
      <c r="BA50" s="191"/>
    </row>
    <row r="51" spans="1:53" s="192" customFormat="1" ht="18.75" customHeight="1">
      <c r="A51" s="194"/>
      <c r="B51" s="194"/>
      <c r="C51" s="194"/>
      <c r="D51" s="194"/>
      <c r="E51" s="194"/>
      <c r="F51" s="194"/>
      <c r="G51" s="190"/>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1"/>
      <c r="AU51" s="191"/>
      <c r="AV51" s="191"/>
      <c r="AW51" s="191"/>
      <c r="AX51" s="191"/>
      <c r="AY51" s="191"/>
      <c r="AZ51" s="191"/>
      <c r="BA51" s="191"/>
    </row>
    <row r="52" spans="1:53" s="192" customFormat="1" ht="18.75" customHeight="1">
      <c r="A52" s="194"/>
      <c r="B52" s="194"/>
      <c r="C52" s="194"/>
      <c r="D52" s="194"/>
      <c r="E52" s="194"/>
      <c r="F52" s="194"/>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1"/>
      <c r="AE52" s="191"/>
      <c r="AF52" s="191"/>
      <c r="AG52" s="191"/>
      <c r="AH52" s="191"/>
      <c r="AI52" s="191"/>
      <c r="AJ52" s="191"/>
      <c r="AK52" s="191"/>
      <c r="AL52" s="191"/>
      <c r="AM52" s="191"/>
      <c r="AN52" s="191"/>
      <c r="AO52" s="191"/>
      <c r="AP52" s="191"/>
      <c r="AQ52" s="191"/>
      <c r="AR52" s="191"/>
      <c r="AS52" s="191"/>
      <c r="AT52" s="191"/>
      <c r="AU52" s="191"/>
      <c r="AV52" s="191"/>
      <c r="AW52" s="191"/>
      <c r="AX52" s="191"/>
      <c r="AY52" s="191"/>
      <c r="AZ52" s="191"/>
      <c r="BA52" s="191"/>
    </row>
    <row r="53" spans="1:53" s="192" customFormat="1" ht="18.75" customHeight="1" thickBot="1">
      <c r="A53" s="219"/>
      <c r="B53" s="219"/>
      <c r="C53" s="219"/>
      <c r="D53" s="219"/>
      <c r="E53" s="219"/>
      <c r="F53" s="219"/>
      <c r="G53" s="220"/>
      <c r="H53" s="191"/>
      <c r="I53" s="191"/>
      <c r="J53" s="191"/>
      <c r="K53" s="191"/>
      <c r="L53" s="191"/>
      <c r="M53" s="191"/>
      <c r="N53" s="191"/>
      <c r="O53" s="191"/>
      <c r="P53" s="191"/>
      <c r="Q53" s="191"/>
      <c r="R53" s="191"/>
      <c r="S53" s="191"/>
      <c r="T53" s="191"/>
      <c r="U53" s="191"/>
      <c r="V53" s="191"/>
      <c r="W53" s="191"/>
      <c r="X53" s="191"/>
      <c r="Y53" s="191"/>
      <c r="Z53" s="191"/>
      <c r="AA53" s="191"/>
      <c r="AB53" s="191"/>
      <c r="AC53" s="191"/>
      <c r="AD53" s="191"/>
      <c r="AE53" s="191"/>
      <c r="AF53" s="191"/>
      <c r="AG53" s="191"/>
      <c r="AH53" s="191"/>
      <c r="AI53" s="191"/>
      <c r="AJ53" s="191"/>
      <c r="AK53" s="191"/>
      <c r="AL53" s="191"/>
      <c r="AM53" s="191"/>
      <c r="AN53" s="191"/>
      <c r="AO53" s="191"/>
      <c r="AP53" s="191"/>
      <c r="AQ53" s="191"/>
      <c r="AR53" s="191"/>
      <c r="AS53" s="191"/>
      <c r="AT53" s="191"/>
      <c r="AU53" s="191"/>
      <c r="AV53" s="191"/>
      <c r="AW53" s="191"/>
      <c r="AX53" s="191"/>
      <c r="AY53" s="191"/>
      <c r="AZ53" s="191"/>
      <c r="BA53" s="191"/>
    </row>
    <row r="54" spans="1:53" s="192" customFormat="1" ht="18.75" customHeight="1" thickTop="1">
      <c r="A54" s="191"/>
      <c r="B54" s="191"/>
      <c r="C54" s="191"/>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1"/>
      <c r="AD54" s="191"/>
      <c r="AE54" s="191"/>
      <c r="AF54" s="191"/>
      <c r="AG54" s="191"/>
      <c r="AH54" s="191"/>
      <c r="AI54" s="191"/>
      <c r="AJ54" s="191"/>
      <c r="AK54" s="191"/>
      <c r="AL54" s="191"/>
      <c r="AM54" s="191"/>
      <c r="AN54" s="191"/>
      <c r="AO54" s="191"/>
      <c r="AP54" s="191"/>
      <c r="AQ54" s="191"/>
      <c r="AR54" s="191"/>
      <c r="AS54" s="191"/>
      <c r="AT54" s="191"/>
      <c r="AU54" s="191"/>
      <c r="AV54" s="191"/>
      <c r="AW54" s="191"/>
      <c r="AX54" s="191"/>
      <c r="AY54" s="191"/>
      <c r="AZ54" s="191"/>
      <c r="BA54" s="191"/>
    </row>
    <row r="55" spans="1:53" s="192" customFormat="1" ht="18.75" customHeight="1">
      <c r="A55" s="191"/>
      <c r="B55" s="191"/>
      <c r="C55" s="191"/>
      <c r="D55" s="191"/>
      <c r="E55" s="191"/>
      <c r="F55" s="191"/>
      <c r="G55" s="191"/>
      <c r="H55" s="191"/>
      <c r="I55" s="191"/>
      <c r="J55" s="191"/>
      <c r="K55" s="191"/>
      <c r="L55" s="191"/>
      <c r="M55" s="191"/>
      <c r="N55" s="191"/>
      <c r="O55" s="191"/>
      <c r="P55" s="191"/>
      <c r="Q55" s="191"/>
      <c r="R55" s="191"/>
      <c r="S55" s="191"/>
      <c r="T55" s="191"/>
      <c r="U55" s="191"/>
      <c r="V55" s="191"/>
      <c r="W55" s="191"/>
      <c r="X55" s="191"/>
      <c r="Y55" s="191"/>
      <c r="Z55" s="191"/>
      <c r="AA55" s="191"/>
      <c r="AB55" s="191"/>
      <c r="AC55" s="191"/>
      <c r="AD55" s="191"/>
      <c r="AE55" s="191"/>
      <c r="AF55" s="191"/>
      <c r="AG55" s="191"/>
      <c r="AH55" s="191"/>
      <c r="AI55" s="191"/>
      <c r="AJ55" s="191"/>
      <c r="AK55" s="191"/>
      <c r="AL55" s="191"/>
      <c r="AM55" s="191"/>
      <c r="AN55" s="191"/>
      <c r="AO55" s="191"/>
      <c r="AP55" s="191"/>
      <c r="AQ55" s="191"/>
      <c r="AR55" s="191"/>
      <c r="AS55" s="191"/>
      <c r="AT55" s="191"/>
      <c r="AU55" s="191"/>
      <c r="AV55" s="191"/>
      <c r="AW55" s="191"/>
      <c r="AX55" s="191"/>
      <c r="AY55" s="191"/>
      <c r="AZ55" s="191"/>
      <c r="BA55" s="191"/>
    </row>
    <row r="56" spans="1:53" s="192" customFormat="1" ht="18.75" customHeight="1">
      <c r="A56" s="191"/>
      <c r="B56" s="191"/>
      <c r="C56" s="191"/>
      <c r="D56" s="191"/>
      <c r="E56" s="191"/>
      <c r="F56" s="191"/>
      <c r="G56" s="191"/>
      <c r="H56" s="191"/>
      <c r="I56" s="191"/>
      <c r="J56" s="191"/>
      <c r="K56" s="191"/>
      <c r="L56" s="191"/>
      <c r="M56" s="191"/>
      <c r="N56" s="191"/>
      <c r="O56" s="191"/>
      <c r="P56" s="191"/>
      <c r="Q56" s="191"/>
      <c r="R56" s="191"/>
      <c r="S56" s="191"/>
      <c r="T56" s="191"/>
      <c r="U56" s="191"/>
      <c r="V56" s="191"/>
      <c r="W56" s="191"/>
      <c r="X56" s="191"/>
      <c r="Y56" s="191"/>
      <c r="Z56" s="191"/>
      <c r="AA56" s="191"/>
      <c r="AB56" s="191"/>
      <c r="AC56" s="191"/>
      <c r="AD56" s="191"/>
      <c r="AE56" s="191"/>
      <c r="AF56" s="191"/>
      <c r="AG56" s="191"/>
      <c r="AH56" s="191"/>
      <c r="AI56" s="191"/>
      <c r="AJ56" s="191"/>
      <c r="AK56" s="191"/>
      <c r="AL56" s="191"/>
      <c r="AM56" s="191"/>
      <c r="AN56" s="191"/>
      <c r="AO56" s="191"/>
      <c r="AP56" s="191"/>
      <c r="AQ56" s="191"/>
      <c r="AR56" s="191"/>
      <c r="AS56" s="191"/>
      <c r="AT56" s="191"/>
      <c r="AU56" s="191"/>
      <c r="AV56" s="191"/>
      <c r="AW56" s="191"/>
      <c r="AX56" s="191"/>
      <c r="AY56" s="191"/>
      <c r="AZ56" s="191"/>
      <c r="BA56" s="191"/>
    </row>
    <row r="57" spans="1:53" s="192" customFormat="1" ht="18.75" customHeight="1">
      <c r="A57" s="191"/>
      <c r="B57" s="191"/>
      <c r="C57" s="191"/>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191"/>
      <c r="AG57" s="191"/>
      <c r="AH57" s="191"/>
      <c r="AI57" s="191"/>
      <c r="AJ57" s="191"/>
      <c r="AK57" s="191"/>
      <c r="AL57" s="191"/>
      <c r="AM57" s="191"/>
      <c r="AN57" s="191"/>
      <c r="AO57" s="191"/>
      <c r="AP57" s="191"/>
      <c r="AQ57" s="191"/>
      <c r="AR57" s="191"/>
      <c r="AS57" s="191"/>
      <c r="AT57" s="191"/>
      <c r="AU57" s="191"/>
      <c r="AV57" s="191"/>
      <c r="AW57" s="191"/>
      <c r="AX57" s="191"/>
      <c r="AY57" s="191"/>
      <c r="AZ57" s="191"/>
      <c r="BA57" s="191"/>
    </row>
    <row r="58" spans="1:53" s="192" customFormat="1" ht="18.75" customHeight="1">
      <c r="A58" s="191"/>
      <c r="B58" s="191"/>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1"/>
      <c r="AE58" s="191"/>
      <c r="AF58" s="191"/>
      <c r="AG58" s="191"/>
      <c r="AH58" s="191"/>
      <c r="AI58" s="191"/>
      <c r="AJ58" s="191"/>
      <c r="AK58" s="191"/>
      <c r="AL58" s="191"/>
      <c r="AM58" s="191"/>
      <c r="AN58" s="191"/>
      <c r="AO58" s="191"/>
      <c r="AP58" s="191"/>
      <c r="AQ58" s="191"/>
      <c r="AR58" s="191"/>
      <c r="AS58" s="191"/>
      <c r="AT58" s="191"/>
      <c r="AU58" s="191"/>
      <c r="AV58" s="191"/>
      <c r="AW58" s="191"/>
      <c r="AX58" s="191"/>
      <c r="AY58" s="191"/>
      <c r="AZ58" s="191"/>
      <c r="BA58" s="191"/>
    </row>
    <row r="59" spans="1:53" s="192" customFormat="1" ht="18.75" customHeight="1">
      <c r="A59" s="191"/>
      <c r="B59" s="191"/>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191"/>
      <c r="AM59" s="191"/>
      <c r="AN59" s="191"/>
      <c r="AO59" s="191"/>
      <c r="AP59" s="191"/>
      <c r="AQ59" s="191"/>
      <c r="AR59" s="191"/>
      <c r="AS59" s="191"/>
      <c r="AT59" s="191"/>
      <c r="AU59" s="191"/>
      <c r="AV59" s="191"/>
      <c r="AW59" s="191"/>
      <c r="AX59" s="191"/>
      <c r="AY59" s="191"/>
      <c r="AZ59" s="191"/>
      <c r="BA59" s="191"/>
    </row>
    <row r="60" spans="1:53" s="192" customFormat="1" ht="18.75" customHeight="1">
      <c r="A60" s="191"/>
      <c r="B60" s="191"/>
      <c r="C60" s="191"/>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1"/>
      <c r="AM60" s="191"/>
      <c r="AN60" s="191"/>
      <c r="AO60" s="191"/>
      <c r="AP60" s="191"/>
      <c r="AQ60" s="191"/>
      <c r="AR60" s="191"/>
      <c r="AS60" s="191"/>
      <c r="AT60" s="191"/>
      <c r="AU60" s="191"/>
      <c r="AV60" s="191"/>
      <c r="AW60" s="191"/>
      <c r="AX60" s="191"/>
      <c r="AY60" s="191"/>
      <c r="AZ60" s="191"/>
      <c r="BA60" s="191"/>
    </row>
    <row r="61" spans="1:53" s="192" customFormat="1" ht="18.75" customHeight="1">
      <c r="A61" s="191"/>
      <c r="B61" s="191"/>
      <c r="C61" s="191"/>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1"/>
      <c r="AE61" s="191"/>
      <c r="AF61" s="191"/>
      <c r="AG61" s="191"/>
      <c r="AH61" s="191"/>
      <c r="AI61" s="191"/>
      <c r="AJ61" s="191"/>
      <c r="AK61" s="191"/>
      <c r="AL61" s="191"/>
      <c r="AM61" s="191"/>
      <c r="AN61" s="191"/>
      <c r="AO61" s="191"/>
      <c r="AP61" s="191"/>
      <c r="AQ61" s="191"/>
      <c r="AR61" s="191"/>
      <c r="AS61" s="191"/>
      <c r="AT61" s="191"/>
      <c r="AU61" s="191"/>
      <c r="AV61" s="191"/>
      <c r="AW61" s="191"/>
      <c r="AX61" s="191"/>
      <c r="AY61" s="191"/>
      <c r="AZ61" s="191"/>
      <c r="BA61" s="191"/>
    </row>
    <row r="62" spans="1:53" s="192" customFormat="1" ht="18.75" customHeight="1">
      <c r="A62" s="191"/>
      <c r="B62" s="191"/>
      <c r="C62" s="191"/>
      <c r="D62" s="191"/>
      <c r="E62" s="191"/>
      <c r="F62" s="191"/>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1"/>
      <c r="AE62" s="191"/>
      <c r="AF62" s="191"/>
      <c r="AG62" s="191"/>
      <c r="AH62" s="191"/>
      <c r="AI62" s="191"/>
      <c r="AJ62" s="191"/>
      <c r="AK62" s="191"/>
      <c r="AL62" s="191"/>
      <c r="AM62" s="191"/>
      <c r="AN62" s="191"/>
      <c r="AO62" s="191"/>
      <c r="AP62" s="191"/>
      <c r="AQ62" s="191"/>
      <c r="AR62" s="191"/>
      <c r="AS62" s="191"/>
      <c r="AT62" s="191"/>
      <c r="AU62" s="191"/>
      <c r="AV62" s="191"/>
      <c r="AW62" s="191"/>
      <c r="AX62" s="191"/>
      <c r="AY62" s="191"/>
      <c r="AZ62" s="191"/>
      <c r="BA62" s="191"/>
    </row>
    <row r="63" spans="1:53" s="192" customFormat="1" ht="18.75" customHeight="1">
      <c r="A63" s="191"/>
      <c r="B63" s="191"/>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1"/>
      <c r="AE63" s="191"/>
      <c r="AF63" s="191"/>
      <c r="AG63" s="191"/>
      <c r="AH63" s="191"/>
      <c r="AI63" s="191"/>
      <c r="AJ63" s="191"/>
      <c r="AK63" s="191"/>
      <c r="AL63" s="191"/>
      <c r="AM63" s="191"/>
      <c r="AN63" s="191"/>
      <c r="AO63" s="191"/>
      <c r="AP63" s="191"/>
      <c r="AQ63" s="191"/>
      <c r="AR63" s="191"/>
      <c r="AS63" s="191"/>
      <c r="AT63" s="191"/>
      <c r="AU63" s="191"/>
      <c r="AV63" s="191"/>
      <c r="AW63" s="191"/>
      <c r="AX63" s="191"/>
      <c r="AY63" s="191"/>
      <c r="AZ63" s="191"/>
      <c r="BA63" s="191"/>
    </row>
    <row r="64" spans="1:53" s="192" customFormat="1" ht="18.75" customHeight="1">
      <c r="A64" s="191"/>
      <c r="B64" s="191"/>
      <c r="C64" s="191"/>
      <c r="D64" s="191"/>
      <c r="E64" s="191"/>
      <c r="F64" s="191"/>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1"/>
      <c r="AE64" s="191"/>
      <c r="AF64" s="191"/>
      <c r="AG64" s="191"/>
      <c r="AH64" s="191"/>
      <c r="AI64" s="191"/>
      <c r="AJ64" s="191"/>
      <c r="AK64" s="191"/>
      <c r="AL64" s="191"/>
      <c r="AM64" s="191"/>
      <c r="AN64" s="191"/>
      <c r="AO64" s="191"/>
      <c r="AP64" s="191"/>
      <c r="AQ64" s="191"/>
      <c r="AR64" s="191"/>
      <c r="AS64" s="191"/>
      <c r="AT64" s="191"/>
      <c r="AU64" s="191"/>
      <c r="AV64" s="191"/>
      <c r="AW64" s="191"/>
      <c r="AX64" s="191"/>
      <c r="AY64" s="191"/>
      <c r="AZ64" s="191"/>
      <c r="BA64" s="191"/>
    </row>
    <row r="65" spans="1:53" s="192" customFormat="1" ht="18.75" customHeight="1">
      <c r="A65" s="191"/>
      <c r="B65" s="191"/>
      <c r="C65" s="191"/>
      <c r="D65" s="191"/>
      <c r="E65" s="191"/>
      <c r="F65" s="191"/>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91"/>
      <c r="AJ65" s="191"/>
      <c r="AK65" s="191"/>
      <c r="AL65" s="191"/>
      <c r="AM65" s="191"/>
      <c r="AN65" s="191"/>
      <c r="AO65" s="191"/>
      <c r="AP65" s="191"/>
      <c r="AQ65" s="191"/>
      <c r="AR65" s="191"/>
      <c r="AS65" s="191"/>
      <c r="AT65" s="191"/>
      <c r="AU65" s="191"/>
      <c r="AV65" s="191"/>
      <c r="AW65" s="191"/>
      <c r="AX65" s="191"/>
      <c r="AY65" s="191"/>
      <c r="AZ65" s="191"/>
      <c r="BA65" s="191"/>
    </row>
    <row r="66" spans="1:53" s="192" customFormat="1" ht="18.75" customHeight="1">
      <c r="A66" s="191"/>
      <c r="B66" s="191"/>
      <c r="C66" s="191"/>
      <c r="D66" s="191"/>
      <c r="E66" s="191"/>
      <c r="F66" s="191"/>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1"/>
      <c r="AE66" s="191"/>
      <c r="AF66" s="191"/>
      <c r="AG66" s="191"/>
      <c r="AH66" s="191"/>
      <c r="AI66" s="191"/>
      <c r="AJ66" s="191"/>
      <c r="AK66" s="191"/>
      <c r="AL66" s="191"/>
      <c r="AM66" s="191"/>
      <c r="AN66" s="191"/>
      <c r="AO66" s="191"/>
      <c r="AP66" s="191"/>
      <c r="AQ66" s="191"/>
      <c r="AR66" s="191"/>
      <c r="AS66" s="191"/>
      <c r="AT66" s="191"/>
      <c r="AU66" s="191"/>
      <c r="AV66" s="191"/>
      <c r="AW66" s="191"/>
      <c r="AX66" s="191"/>
      <c r="AY66" s="191"/>
      <c r="AZ66" s="191"/>
      <c r="BA66" s="191"/>
    </row>
    <row r="67" spans="1:53" s="192" customFormat="1" ht="18.75" customHeight="1">
      <c r="A67" s="191"/>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1"/>
      <c r="AE67" s="191"/>
      <c r="AF67" s="191"/>
      <c r="AG67" s="191"/>
      <c r="AH67" s="191"/>
      <c r="AI67" s="191"/>
      <c r="AJ67" s="191"/>
      <c r="AK67" s="191"/>
      <c r="AL67" s="191"/>
      <c r="AM67" s="191"/>
      <c r="AN67" s="191"/>
      <c r="AO67" s="191"/>
      <c r="AP67" s="191"/>
      <c r="AQ67" s="191"/>
      <c r="AR67" s="191"/>
      <c r="AS67" s="191"/>
      <c r="AT67" s="191"/>
      <c r="AU67" s="191"/>
      <c r="AV67" s="191"/>
      <c r="AW67" s="191"/>
      <c r="AX67" s="191"/>
      <c r="AY67" s="191"/>
      <c r="AZ67" s="191"/>
      <c r="BA67" s="191"/>
    </row>
    <row r="68" spans="1:53" s="192" customFormat="1" ht="18.75" customHeight="1">
      <c r="A68" s="191"/>
      <c r="B68" s="191"/>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row>
    <row r="69" spans="1:53" s="192" customFormat="1" ht="18.75" customHeight="1">
      <c r="A69" s="191"/>
      <c r="B69" s="191"/>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1"/>
      <c r="AE69" s="191"/>
      <c r="AF69" s="191"/>
      <c r="AG69" s="191"/>
      <c r="AH69" s="191"/>
      <c r="AI69" s="191"/>
      <c r="AJ69" s="191"/>
      <c r="AK69" s="191"/>
      <c r="AL69" s="191"/>
      <c r="AM69" s="191"/>
      <c r="AN69" s="191"/>
      <c r="AO69" s="191"/>
      <c r="AP69" s="191"/>
      <c r="AQ69" s="191"/>
      <c r="AR69" s="191"/>
      <c r="AS69" s="191"/>
      <c r="AT69" s="191"/>
      <c r="AU69" s="191"/>
      <c r="AV69" s="191"/>
      <c r="AW69" s="191"/>
      <c r="AX69" s="191"/>
      <c r="AY69" s="191"/>
      <c r="AZ69" s="191"/>
      <c r="BA69" s="191"/>
    </row>
    <row r="70" spans="1:53" s="192" customFormat="1" ht="18.75" customHeight="1">
      <c r="A70" s="191"/>
      <c r="B70" s="191"/>
      <c r="C70" s="191"/>
      <c r="D70" s="191"/>
      <c r="E70" s="191"/>
      <c r="F70" s="191"/>
      <c r="G70" s="191"/>
      <c r="H70" s="191"/>
      <c r="I70" s="191"/>
      <c r="J70" s="191"/>
      <c r="K70" s="191"/>
      <c r="L70" s="191"/>
      <c r="M70" s="191"/>
      <c r="N70" s="191"/>
      <c r="O70" s="191"/>
      <c r="P70" s="191"/>
      <c r="Q70" s="191"/>
      <c r="R70" s="191"/>
      <c r="S70" s="191"/>
      <c r="T70" s="191"/>
      <c r="U70" s="191"/>
      <c r="V70" s="191"/>
      <c r="W70" s="191"/>
      <c r="X70" s="191"/>
      <c r="Y70" s="191"/>
      <c r="Z70" s="191"/>
      <c r="AA70" s="191"/>
      <c r="AB70" s="191"/>
      <c r="AC70" s="191"/>
      <c r="AD70" s="191"/>
      <c r="AE70" s="191"/>
      <c r="AF70" s="191"/>
      <c r="AG70" s="191"/>
      <c r="AH70" s="191"/>
      <c r="AI70" s="191"/>
      <c r="AJ70" s="191"/>
      <c r="AK70" s="191"/>
      <c r="AL70" s="191"/>
      <c r="AM70" s="191"/>
      <c r="AN70" s="191"/>
      <c r="AO70" s="191"/>
      <c r="AP70" s="191"/>
      <c r="AQ70" s="191"/>
      <c r="AR70" s="191"/>
      <c r="AS70" s="191"/>
      <c r="AT70" s="191"/>
      <c r="AU70" s="191"/>
      <c r="AV70" s="191"/>
      <c r="AW70" s="191"/>
      <c r="AX70" s="191"/>
      <c r="AY70" s="191"/>
      <c r="AZ70" s="191"/>
      <c r="BA70" s="191"/>
    </row>
    <row r="71" spans="1:53" s="192" customFormat="1" ht="18.75" customHeight="1">
      <c r="A71" s="191"/>
      <c r="B71" s="191"/>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1"/>
      <c r="AG71" s="191"/>
      <c r="AH71" s="191"/>
      <c r="AI71" s="191"/>
      <c r="AJ71" s="191"/>
      <c r="AK71" s="191"/>
      <c r="AL71" s="191"/>
      <c r="AM71" s="191"/>
      <c r="AN71" s="191"/>
      <c r="AO71" s="191"/>
      <c r="AP71" s="191"/>
      <c r="AQ71" s="191"/>
      <c r="AR71" s="191"/>
      <c r="AS71" s="191"/>
      <c r="AT71" s="191"/>
      <c r="AU71" s="191"/>
      <c r="AV71" s="191"/>
      <c r="AW71" s="191"/>
      <c r="AX71" s="191"/>
      <c r="AY71" s="191"/>
      <c r="AZ71" s="191"/>
      <c r="BA71" s="191"/>
    </row>
    <row r="72" spans="1:53" s="192" customFormat="1" ht="18.75" customHeight="1">
      <c r="A72" s="191"/>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1"/>
      <c r="AF72" s="191"/>
      <c r="AG72" s="191"/>
      <c r="AH72" s="191"/>
      <c r="AI72" s="191"/>
      <c r="AJ72" s="191"/>
      <c r="AK72" s="191"/>
      <c r="AL72" s="191"/>
      <c r="AM72" s="191"/>
      <c r="AN72" s="191"/>
      <c r="AO72" s="191"/>
      <c r="AP72" s="191"/>
      <c r="AQ72" s="191"/>
      <c r="AR72" s="191"/>
      <c r="AS72" s="191"/>
      <c r="AT72" s="191"/>
      <c r="AU72" s="191"/>
      <c r="AV72" s="191"/>
      <c r="AW72" s="191"/>
      <c r="AX72" s="191"/>
      <c r="AY72" s="191"/>
      <c r="AZ72" s="191"/>
      <c r="BA72" s="191"/>
    </row>
    <row r="73" spans="1:53" s="192" customFormat="1" ht="18.75" customHeight="1">
      <c r="A73" s="191"/>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row>
    <row r="74" spans="1:53" s="192" customFormat="1" ht="18.75" customHeight="1">
      <c r="A74" s="191"/>
      <c r="B74" s="191"/>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row>
    <row r="75" spans="1:53" s="192" customFormat="1" ht="18.75" customHeight="1">
      <c r="A75" s="191"/>
      <c r="B75" s="191"/>
      <c r="C75" s="191"/>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191"/>
      <c r="AG75" s="191"/>
      <c r="AH75" s="191"/>
      <c r="AI75" s="191"/>
      <c r="AJ75" s="191"/>
      <c r="AK75" s="191"/>
      <c r="AL75" s="191"/>
      <c r="AM75" s="191"/>
      <c r="AN75" s="191"/>
      <c r="AO75" s="191"/>
      <c r="AP75" s="191"/>
      <c r="AQ75" s="191"/>
      <c r="AR75" s="191"/>
      <c r="AS75" s="191"/>
      <c r="AT75" s="191"/>
      <c r="AU75" s="191"/>
      <c r="AV75" s="191"/>
      <c r="AW75" s="191"/>
      <c r="AX75" s="191"/>
      <c r="AY75" s="191"/>
      <c r="AZ75" s="191"/>
      <c r="BA75" s="191"/>
    </row>
    <row r="76" spans="1:53" s="192" customFormat="1" ht="18.75" customHeight="1">
      <c r="A76" s="191"/>
      <c r="B76" s="191"/>
      <c r="C76" s="191"/>
      <c r="D76" s="191"/>
      <c r="E76" s="191"/>
      <c r="F76" s="191"/>
      <c r="G76" s="191"/>
      <c r="H76" s="191"/>
      <c r="I76" s="191"/>
      <c r="J76" s="191"/>
      <c r="K76" s="191"/>
      <c r="L76" s="191"/>
      <c r="M76" s="191"/>
      <c r="N76" s="191"/>
      <c r="O76" s="191"/>
      <c r="P76" s="191"/>
      <c r="Q76" s="191"/>
      <c r="R76" s="191"/>
      <c r="S76" s="191"/>
      <c r="T76" s="191"/>
      <c r="U76" s="191"/>
      <c r="V76" s="191"/>
      <c r="W76" s="191"/>
      <c r="X76" s="191"/>
      <c r="Y76" s="191"/>
      <c r="Z76" s="191"/>
      <c r="AA76" s="191"/>
      <c r="AB76" s="191"/>
      <c r="AC76" s="191"/>
      <c r="AD76" s="191"/>
      <c r="AE76" s="191"/>
      <c r="AF76" s="191"/>
      <c r="AG76" s="191"/>
      <c r="AH76" s="191"/>
      <c r="AI76" s="191"/>
      <c r="AJ76" s="191"/>
      <c r="AK76" s="191"/>
      <c r="AL76" s="191"/>
      <c r="AM76" s="191"/>
      <c r="AN76" s="191"/>
      <c r="AO76" s="191"/>
      <c r="AP76" s="191"/>
      <c r="AQ76" s="191"/>
      <c r="AR76" s="191"/>
      <c r="AS76" s="191"/>
      <c r="AT76" s="191"/>
      <c r="AU76" s="191"/>
      <c r="AV76" s="191"/>
      <c r="AW76" s="191"/>
      <c r="AX76" s="191"/>
      <c r="AY76" s="191"/>
      <c r="AZ76" s="191"/>
      <c r="BA76" s="191"/>
    </row>
    <row r="77" spans="1:53" s="192" customFormat="1" ht="18.75" customHeight="1">
      <c r="A77" s="191"/>
      <c r="B77" s="191"/>
      <c r="C77" s="191"/>
      <c r="D77" s="191"/>
      <c r="E77" s="191"/>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row>
    <row r="78" spans="1:53" s="192" customFormat="1" ht="18.75" customHeight="1">
      <c r="A78" s="191"/>
      <c r="B78" s="191"/>
      <c r="C78" s="191"/>
      <c r="D78" s="191"/>
      <c r="E78" s="191"/>
      <c r="F78" s="191"/>
      <c r="G78" s="191"/>
      <c r="H78" s="191"/>
      <c r="I78" s="191"/>
      <c r="J78" s="191"/>
      <c r="K78" s="191"/>
      <c r="L78" s="191"/>
      <c r="M78" s="191"/>
      <c r="N78" s="191"/>
      <c r="O78" s="191"/>
      <c r="P78" s="191"/>
      <c r="Q78" s="191"/>
      <c r="R78" s="191"/>
      <c r="S78" s="191"/>
      <c r="T78" s="191"/>
      <c r="U78" s="191"/>
      <c r="V78" s="191"/>
      <c r="W78" s="191"/>
      <c r="X78" s="191"/>
      <c r="Y78" s="191"/>
      <c r="Z78" s="191"/>
      <c r="AA78" s="191"/>
      <c r="AB78" s="191"/>
      <c r="AC78" s="191"/>
      <c r="AD78" s="191"/>
      <c r="AE78" s="191"/>
      <c r="AF78" s="191"/>
      <c r="AG78" s="191"/>
      <c r="AH78" s="191"/>
      <c r="AI78" s="191"/>
      <c r="AJ78" s="191"/>
      <c r="AK78" s="191"/>
      <c r="AL78" s="191"/>
      <c r="AM78" s="191"/>
      <c r="AN78" s="191"/>
      <c r="AO78" s="191"/>
      <c r="AP78" s="191"/>
      <c r="AQ78" s="191"/>
      <c r="AR78" s="191"/>
      <c r="AS78" s="191"/>
      <c r="AT78" s="191"/>
      <c r="AU78" s="191"/>
      <c r="AV78" s="191"/>
      <c r="AW78" s="191"/>
      <c r="AX78" s="191"/>
      <c r="AY78" s="191"/>
      <c r="AZ78" s="191"/>
      <c r="BA78" s="191"/>
    </row>
    <row r="79" spans="1:53" s="192" customFormat="1" ht="18.75" customHeight="1">
      <c r="A79" s="191"/>
      <c r="B79" s="191"/>
      <c r="C79" s="191"/>
      <c r="D79" s="191"/>
      <c r="E79" s="191"/>
      <c r="F79" s="191"/>
      <c r="G79" s="191"/>
      <c r="H79" s="191"/>
      <c r="I79" s="191"/>
      <c r="J79" s="191"/>
      <c r="K79" s="191"/>
      <c r="L79" s="191"/>
      <c r="M79" s="191"/>
      <c r="N79" s="191"/>
      <c r="O79" s="191"/>
      <c r="P79" s="191"/>
      <c r="Q79" s="191"/>
      <c r="R79" s="191"/>
      <c r="S79" s="191"/>
      <c r="T79" s="191"/>
      <c r="U79" s="191"/>
      <c r="V79" s="191"/>
      <c r="W79" s="191"/>
      <c r="X79" s="191"/>
      <c r="Y79" s="191"/>
      <c r="Z79" s="191"/>
      <c r="AA79" s="191"/>
      <c r="AB79" s="191"/>
      <c r="AC79" s="191"/>
      <c r="AD79" s="191"/>
      <c r="AE79" s="191"/>
      <c r="AF79" s="191"/>
      <c r="AG79" s="191"/>
      <c r="AH79" s="191"/>
      <c r="AI79" s="191"/>
      <c r="AJ79" s="191"/>
      <c r="AK79" s="191"/>
      <c r="AL79" s="191"/>
      <c r="AM79" s="191"/>
      <c r="AN79" s="191"/>
      <c r="AO79" s="191"/>
      <c r="AP79" s="191"/>
      <c r="AQ79" s="191"/>
      <c r="AR79" s="191"/>
      <c r="AS79" s="191"/>
      <c r="AT79" s="191"/>
      <c r="AU79" s="191"/>
      <c r="AV79" s="191"/>
      <c r="AW79" s="191"/>
      <c r="AX79" s="191"/>
      <c r="AY79" s="191"/>
      <c r="AZ79" s="191"/>
      <c r="BA79" s="191"/>
    </row>
    <row r="80" spans="1:53" s="192" customFormat="1" ht="18.75" customHeight="1">
      <c r="A80" s="191"/>
      <c r="B80" s="191"/>
      <c r="C80" s="191"/>
      <c r="D80" s="191"/>
      <c r="E80" s="191"/>
      <c r="F80" s="191"/>
      <c r="G80" s="191"/>
      <c r="H80" s="191"/>
      <c r="I80" s="191"/>
      <c r="J80" s="191"/>
      <c r="K80" s="191"/>
      <c r="L80" s="191"/>
      <c r="M80" s="191"/>
      <c r="N80" s="191"/>
      <c r="O80" s="191"/>
      <c r="P80" s="191"/>
      <c r="Q80" s="191"/>
      <c r="R80" s="191"/>
      <c r="S80" s="191"/>
      <c r="T80" s="191"/>
      <c r="U80" s="191"/>
      <c r="V80" s="191"/>
      <c r="W80" s="191"/>
      <c r="X80" s="191"/>
      <c r="Y80" s="191"/>
      <c r="Z80" s="191"/>
      <c r="AA80" s="191"/>
      <c r="AB80" s="191"/>
      <c r="AC80" s="191"/>
      <c r="AD80" s="191"/>
      <c r="AE80" s="191"/>
      <c r="AF80" s="191"/>
      <c r="AG80" s="191"/>
      <c r="AH80" s="191"/>
      <c r="AI80" s="191"/>
      <c r="AJ80" s="191"/>
      <c r="AK80" s="191"/>
      <c r="AL80" s="191"/>
      <c r="AM80" s="191"/>
      <c r="AN80" s="191"/>
      <c r="AO80" s="191"/>
      <c r="AP80" s="191"/>
      <c r="AQ80" s="191"/>
      <c r="AR80" s="191"/>
      <c r="AS80" s="191"/>
      <c r="AT80" s="191"/>
      <c r="AU80" s="191"/>
      <c r="AV80" s="191"/>
      <c r="AW80" s="191"/>
      <c r="AX80" s="191"/>
      <c r="AY80" s="191"/>
      <c r="AZ80" s="191"/>
      <c r="BA80" s="191"/>
    </row>
    <row r="81" spans="1:53" s="192" customFormat="1" ht="18.75" customHeight="1">
      <c r="A81" s="191"/>
      <c r="B81" s="191"/>
      <c r="C81" s="191"/>
      <c r="D81" s="191"/>
      <c r="E81" s="191"/>
      <c r="F81" s="191"/>
      <c r="G81" s="191"/>
      <c r="H81" s="191"/>
      <c r="I81" s="191"/>
      <c r="J81" s="191"/>
      <c r="K81" s="191"/>
      <c r="L81" s="191"/>
      <c r="M81" s="191"/>
      <c r="N81" s="191"/>
      <c r="O81" s="191"/>
      <c r="P81" s="191"/>
      <c r="Q81" s="191"/>
      <c r="R81" s="191"/>
      <c r="S81" s="191"/>
      <c r="T81" s="191"/>
      <c r="U81" s="191"/>
      <c r="V81" s="191"/>
      <c r="W81" s="191"/>
      <c r="X81" s="191"/>
      <c r="Y81" s="191"/>
      <c r="Z81" s="191"/>
      <c r="AA81" s="191"/>
      <c r="AB81" s="191"/>
      <c r="AC81" s="191"/>
      <c r="AD81" s="191"/>
      <c r="AE81" s="191"/>
      <c r="AF81" s="191"/>
      <c r="AG81" s="191"/>
      <c r="AH81" s="191"/>
      <c r="AI81" s="191"/>
      <c r="AJ81" s="191"/>
      <c r="AK81" s="191"/>
      <c r="AL81" s="191"/>
      <c r="AM81" s="191"/>
      <c r="AN81" s="191"/>
      <c r="AO81" s="191"/>
      <c r="AP81" s="191"/>
      <c r="AQ81" s="191"/>
      <c r="AR81" s="191"/>
      <c r="AS81" s="191"/>
      <c r="AT81" s="191"/>
      <c r="AU81" s="191"/>
      <c r="AV81" s="191"/>
      <c r="AW81" s="191"/>
      <c r="AX81" s="191"/>
      <c r="AY81" s="191"/>
      <c r="AZ81" s="191"/>
      <c r="BA81" s="191"/>
    </row>
    <row r="82" spans="1:53" s="192" customFormat="1" ht="18.75" customHeight="1">
      <c r="A82" s="191"/>
      <c r="B82" s="191"/>
      <c r="C82" s="191"/>
      <c r="D82" s="191"/>
      <c r="E82" s="191"/>
      <c r="F82" s="191"/>
      <c r="G82" s="191"/>
      <c r="H82" s="191"/>
      <c r="I82" s="191"/>
      <c r="J82" s="191"/>
      <c r="K82" s="191"/>
      <c r="L82" s="191"/>
      <c r="M82" s="191"/>
      <c r="N82" s="191"/>
      <c r="O82" s="191"/>
      <c r="P82" s="191"/>
      <c r="Q82" s="191"/>
      <c r="R82" s="191"/>
      <c r="S82" s="191"/>
      <c r="T82" s="191"/>
      <c r="U82" s="191"/>
      <c r="V82" s="191"/>
      <c r="W82" s="191"/>
      <c r="X82" s="191"/>
      <c r="Y82" s="191"/>
      <c r="Z82" s="191"/>
      <c r="AA82" s="191"/>
      <c r="AB82" s="191"/>
      <c r="AC82" s="191"/>
      <c r="AD82" s="191"/>
      <c r="AE82" s="191"/>
      <c r="AF82" s="191"/>
      <c r="AG82" s="191"/>
      <c r="AH82" s="191"/>
      <c r="AI82" s="191"/>
      <c r="AJ82" s="191"/>
      <c r="AK82" s="191"/>
      <c r="AL82" s="191"/>
      <c r="AM82" s="191"/>
      <c r="AN82" s="191"/>
      <c r="AO82" s="191"/>
      <c r="AP82" s="191"/>
      <c r="AQ82" s="191"/>
      <c r="AR82" s="191"/>
      <c r="AS82" s="191"/>
      <c r="AT82" s="191"/>
      <c r="AU82" s="191"/>
      <c r="AV82" s="191"/>
      <c r="AW82" s="191"/>
      <c r="AX82" s="191"/>
      <c r="AY82" s="191"/>
      <c r="AZ82" s="191"/>
      <c r="BA82" s="191"/>
    </row>
    <row r="83" spans="1:53" s="192" customFormat="1" ht="18.75" customHeight="1">
      <c r="A83" s="191"/>
      <c r="B83" s="191"/>
      <c r="C83" s="191"/>
      <c r="D83" s="191"/>
      <c r="E83" s="191"/>
      <c r="F83" s="191"/>
      <c r="G83" s="191"/>
      <c r="H83" s="191"/>
      <c r="I83" s="191"/>
      <c r="J83" s="191"/>
      <c r="K83" s="191"/>
      <c r="L83" s="191"/>
      <c r="M83" s="191"/>
      <c r="N83" s="191"/>
      <c r="O83" s="191"/>
      <c r="P83" s="191"/>
      <c r="Q83" s="191"/>
      <c r="R83" s="191"/>
      <c r="S83" s="191"/>
      <c r="T83" s="191"/>
      <c r="U83" s="191"/>
      <c r="V83" s="191"/>
      <c r="W83" s="191"/>
      <c r="X83" s="191"/>
      <c r="Y83" s="191"/>
      <c r="Z83" s="191"/>
      <c r="AA83" s="191"/>
      <c r="AB83" s="191"/>
      <c r="AC83" s="191"/>
      <c r="AD83" s="191"/>
      <c r="AE83" s="191"/>
      <c r="AF83" s="191"/>
      <c r="AG83" s="191"/>
      <c r="AH83" s="191"/>
      <c r="AI83" s="191"/>
      <c r="AJ83" s="191"/>
      <c r="AK83" s="191"/>
      <c r="AL83" s="191"/>
      <c r="AM83" s="191"/>
      <c r="AN83" s="191"/>
      <c r="AO83" s="191"/>
      <c r="AP83" s="191"/>
      <c r="AQ83" s="191"/>
      <c r="AR83" s="191"/>
      <c r="AS83" s="191"/>
      <c r="AT83" s="191"/>
      <c r="AU83" s="191"/>
      <c r="AV83" s="191"/>
      <c r="AW83" s="191"/>
      <c r="AX83" s="191"/>
      <c r="AY83" s="191"/>
      <c r="AZ83" s="191"/>
      <c r="BA83" s="191"/>
    </row>
    <row r="84" spans="1:53" s="192" customFormat="1" ht="18.75" customHeight="1">
      <c r="A84" s="191"/>
      <c r="B84" s="191"/>
      <c r="C84" s="191"/>
      <c r="D84" s="191"/>
      <c r="E84" s="191"/>
      <c r="F84" s="191"/>
      <c r="G84" s="191"/>
      <c r="H84" s="191"/>
      <c r="I84" s="191"/>
      <c r="J84" s="191"/>
      <c r="K84" s="191"/>
      <c r="L84" s="191"/>
      <c r="M84" s="191"/>
      <c r="N84" s="191"/>
      <c r="O84" s="191"/>
      <c r="P84" s="191"/>
      <c r="Q84" s="191"/>
      <c r="R84" s="191"/>
      <c r="S84" s="191"/>
      <c r="T84" s="191"/>
      <c r="U84" s="191"/>
      <c r="V84" s="191"/>
      <c r="W84" s="191"/>
      <c r="X84" s="191"/>
      <c r="Y84" s="191"/>
      <c r="Z84" s="191"/>
      <c r="AA84" s="191"/>
      <c r="AB84" s="191"/>
      <c r="AC84" s="191"/>
      <c r="AD84" s="191"/>
      <c r="AE84" s="191"/>
      <c r="AF84" s="191"/>
      <c r="AG84" s="191"/>
      <c r="AH84" s="191"/>
      <c r="AI84" s="191"/>
      <c r="AJ84" s="191"/>
      <c r="AK84" s="191"/>
      <c r="AL84" s="191"/>
      <c r="AM84" s="191"/>
      <c r="AN84" s="191"/>
      <c r="AO84" s="191"/>
      <c r="AP84" s="191"/>
      <c r="AQ84" s="191"/>
      <c r="AR84" s="191"/>
      <c r="AS84" s="191"/>
      <c r="AT84" s="191"/>
      <c r="AU84" s="191"/>
      <c r="AV84" s="191"/>
      <c r="AW84" s="191"/>
      <c r="AX84" s="191"/>
      <c r="AY84" s="191"/>
      <c r="AZ84" s="191"/>
      <c r="BA84" s="191"/>
    </row>
    <row r="85" spans="1:53" s="192" customFormat="1" ht="18.75" customHeight="1">
      <c r="A85" s="191"/>
      <c r="B85" s="191"/>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191"/>
      <c r="AA85" s="191"/>
      <c r="AB85" s="191"/>
      <c r="AC85" s="191"/>
      <c r="AD85" s="191"/>
      <c r="AE85" s="191"/>
      <c r="AF85" s="191"/>
      <c r="AG85" s="191"/>
      <c r="AH85" s="191"/>
      <c r="AI85" s="191"/>
      <c r="AJ85" s="191"/>
      <c r="AK85" s="191"/>
      <c r="AL85" s="191"/>
      <c r="AM85" s="191"/>
      <c r="AN85" s="191"/>
      <c r="AO85" s="191"/>
      <c r="AP85" s="191"/>
      <c r="AQ85" s="191"/>
      <c r="AR85" s="191"/>
      <c r="AS85" s="191"/>
      <c r="AT85" s="191"/>
      <c r="AU85" s="191"/>
      <c r="AV85" s="191"/>
      <c r="AW85" s="191"/>
      <c r="AX85" s="191"/>
      <c r="AY85" s="191"/>
      <c r="AZ85" s="191"/>
      <c r="BA85" s="191"/>
    </row>
    <row r="86" spans="1:53" s="192" customFormat="1" ht="18.75" customHeight="1">
      <c r="A86" s="191"/>
      <c r="B86" s="191"/>
      <c r="C86" s="191"/>
      <c r="D86" s="191"/>
      <c r="E86" s="191"/>
      <c r="F86" s="191"/>
      <c r="G86" s="191"/>
      <c r="H86" s="191"/>
      <c r="I86" s="191"/>
      <c r="J86" s="191"/>
      <c r="K86" s="191"/>
      <c r="L86" s="191"/>
      <c r="M86" s="191"/>
      <c r="N86" s="191"/>
      <c r="O86" s="191"/>
      <c r="P86" s="191"/>
      <c r="Q86" s="191"/>
      <c r="R86" s="191"/>
      <c r="S86" s="191"/>
      <c r="T86" s="191"/>
      <c r="U86" s="191"/>
      <c r="V86" s="191"/>
      <c r="W86" s="191"/>
      <c r="X86" s="191"/>
      <c r="Y86" s="191"/>
      <c r="Z86" s="191"/>
      <c r="AA86" s="191"/>
      <c r="AB86" s="191"/>
      <c r="AC86" s="191"/>
      <c r="AD86" s="191"/>
      <c r="AE86" s="191"/>
      <c r="AF86" s="191"/>
      <c r="AG86" s="191"/>
      <c r="AH86" s="191"/>
      <c r="AI86" s="191"/>
      <c r="AJ86" s="191"/>
      <c r="AK86" s="191"/>
      <c r="AL86" s="191"/>
      <c r="AM86" s="191"/>
      <c r="AN86" s="191"/>
      <c r="AO86" s="191"/>
      <c r="AP86" s="191"/>
      <c r="AQ86" s="191"/>
      <c r="AR86" s="191"/>
      <c r="AS86" s="191"/>
      <c r="AT86" s="191"/>
      <c r="AU86" s="191"/>
      <c r="AV86" s="191"/>
      <c r="AW86" s="191"/>
      <c r="AX86" s="191"/>
      <c r="AY86" s="191"/>
      <c r="AZ86" s="191"/>
      <c r="BA86" s="191"/>
    </row>
    <row r="87" spans="1:53" s="192" customFormat="1" ht="18.75" customHeight="1">
      <c r="A87" s="191"/>
      <c r="B87" s="191"/>
      <c r="C87" s="191"/>
      <c r="D87" s="191"/>
      <c r="E87" s="191"/>
      <c r="F87" s="191"/>
      <c r="G87" s="191"/>
      <c r="H87" s="191"/>
      <c r="I87" s="191"/>
      <c r="J87" s="191"/>
      <c r="K87" s="191"/>
      <c r="L87" s="191"/>
      <c r="M87" s="191"/>
      <c r="N87" s="191"/>
      <c r="O87" s="191"/>
      <c r="P87" s="191"/>
      <c r="Q87" s="191"/>
      <c r="R87" s="191"/>
      <c r="S87" s="191"/>
      <c r="T87" s="191"/>
      <c r="U87" s="191"/>
      <c r="V87" s="191"/>
      <c r="W87" s="191"/>
      <c r="X87" s="191"/>
      <c r="Y87" s="191"/>
      <c r="Z87" s="191"/>
      <c r="AA87" s="191"/>
      <c r="AB87" s="191"/>
      <c r="AC87" s="191"/>
      <c r="AD87" s="191"/>
      <c r="AE87" s="191"/>
      <c r="AF87" s="191"/>
      <c r="AG87" s="191"/>
      <c r="AH87" s="191"/>
      <c r="AI87" s="191"/>
      <c r="AJ87" s="191"/>
      <c r="AK87" s="191"/>
      <c r="AL87" s="191"/>
      <c r="AM87" s="191"/>
      <c r="AN87" s="191"/>
      <c r="AO87" s="191"/>
      <c r="AP87" s="191"/>
      <c r="AQ87" s="191"/>
      <c r="AR87" s="191"/>
      <c r="AS87" s="191"/>
      <c r="AT87" s="191"/>
      <c r="AU87" s="191"/>
      <c r="AV87" s="191"/>
      <c r="AW87" s="191"/>
      <c r="AX87" s="191"/>
      <c r="AY87" s="191"/>
      <c r="AZ87" s="191"/>
      <c r="BA87" s="191"/>
    </row>
    <row r="88" spans="1:53" s="192" customFormat="1" ht="18.75" customHeight="1">
      <c r="A88" s="191"/>
      <c r="B88" s="191"/>
      <c r="C88" s="191"/>
      <c r="D88" s="191"/>
      <c r="E88" s="191"/>
      <c r="F88" s="191"/>
      <c r="G88" s="191"/>
      <c r="H88" s="191"/>
      <c r="I88" s="191"/>
      <c r="J88" s="191"/>
      <c r="K88" s="191"/>
      <c r="L88" s="191"/>
      <c r="M88" s="191"/>
      <c r="N88" s="191"/>
      <c r="O88" s="191"/>
      <c r="P88" s="191"/>
      <c r="Q88" s="191"/>
      <c r="R88" s="191"/>
      <c r="S88" s="191"/>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1"/>
      <c r="AQ88" s="191"/>
      <c r="AR88" s="191"/>
      <c r="AS88" s="191"/>
      <c r="AT88" s="191"/>
      <c r="AU88" s="191"/>
      <c r="AV88" s="191"/>
      <c r="AW88" s="191"/>
      <c r="AX88" s="191"/>
      <c r="AY88" s="191"/>
      <c r="AZ88" s="191"/>
      <c r="BA88" s="191"/>
    </row>
    <row r="89" spans="1:53" s="192" customFormat="1" ht="18.75" customHeight="1">
      <c r="A89" s="191"/>
      <c r="B89" s="191"/>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191"/>
      <c r="AA89" s="191"/>
      <c r="AB89" s="191"/>
      <c r="AC89" s="191"/>
      <c r="AD89" s="191"/>
      <c r="AE89" s="191"/>
      <c r="AF89" s="191"/>
      <c r="AG89" s="191"/>
      <c r="AH89" s="191"/>
      <c r="AI89" s="191"/>
      <c r="AJ89" s="191"/>
      <c r="AK89" s="191"/>
      <c r="AL89" s="191"/>
      <c r="AM89" s="191"/>
      <c r="AN89" s="191"/>
      <c r="AO89" s="191"/>
      <c r="AP89" s="191"/>
      <c r="AQ89" s="191"/>
      <c r="AR89" s="191"/>
      <c r="AS89" s="191"/>
      <c r="AT89" s="191"/>
      <c r="AU89" s="191"/>
      <c r="AV89" s="191"/>
      <c r="AW89" s="191"/>
      <c r="AX89" s="191"/>
      <c r="AY89" s="191"/>
      <c r="AZ89" s="191"/>
      <c r="BA89" s="191"/>
    </row>
    <row r="90" spans="1:53" s="192" customFormat="1" ht="18.75" customHeight="1">
      <c r="A90" s="191"/>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191"/>
      <c r="AA90" s="191"/>
      <c r="AB90" s="191"/>
      <c r="AC90" s="191"/>
      <c r="AD90" s="191"/>
      <c r="AE90" s="191"/>
      <c r="AF90" s="191"/>
      <c r="AG90" s="191"/>
      <c r="AH90" s="191"/>
      <c r="AI90" s="191"/>
      <c r="AJ90" s="191"/>
      <c r="AK90" s="191"/>
      <c r="AL90" s="191"/>
      <c r="AM90" s="191"/>
      <c r="AN90" s="191"/>
      <c r="AO90" s="191"/>
      <c r="AP90" s="191"/>
      <c r="AQ90" s="191"/>
      <c r="AR90" s="191"/>
      <c r="AS90" s="191"/>
      <c r="AT90" s="191"/>
      <c r="AU90" s="191"/>
      <c r="AV90" s="191"/>
      <c r="AW90" s="191"/>
      <c r="AX90" s="191"/>
      <c r="AY90" s="191"/>
      <c r="AZ90" s="191"/>
      <c r="BA90" s="191"/>
    </row>
    <row r="91" spans="1:53" s="192" customFormat="1" ht="18.75" customHeight="1">
      <c r="A91" s="191"/>
      <c r="B91" s="191"/>
      <c r="C91" s="191"/>
      <c r="D91" s="191"/>
      <c r="E91" s="191"/>
      <c r="F91" s="191"/>
      <c r="G91" s="191"/>
      <c r="H91" s="191"/>
      <c r="I91" s="191"/>
      <c r="J91" s="191"/>
      <c r="K91" s="191"/>
      <c r="L91" s="191"/>
      <c r="M91" s="191"/>
      <c r="N91" s="191"/>
      <c r="O91" s="191"/>
      <c r="P91" s="191"/>
      <c r="Q91" s="191"/>
      <c r="R91" s="191"/>
      <c r="S91" s="191"/>
      <c r="T91" s="191"/>
      <c r="U91" s="191"/>
      <c r="V91" s="191"/>
      <c r="W91" s="191"/>
      <c r="X91" s="191"/>
      <c r="Y91" s="191"/>
      <c r="Z91" s="191"/>
      <c r="AA91" s="191"/>
      <c r="AB91" s="191"/>
      <c r="AC91" s="191"/>
      <c r="AD91" s="191"/>
      <c r="AE91" s="191"/>
      <c r="AF91" s="191"/>
      <c r="AG91" s="191"/>
      <c r="AH91" s="191"/>
      <c r="AI91" s="191"/>
      <c r="AJ91" s="191"/>
      <c r="AK91" s="191"/>
      <c r="AL91" s="191"/>
      <c r="AM91" s="191"/>
      <c r="AN91" s="191"/>
      <c r="AO91" s="191"/>
      <c r="AP91" s="191"/>
      <c r="AQ91" s="191"/>
      <c r="AR91" s="191"/>
      <c r="AS91" s="191"/>
      <c r="AT91" s="191"/>
      <c r="AU91" s="191"/>
      <c r="AV91" s="191"/>
      <c r="AW91" s="191"/>
      <c r="AX91" s="191"/>
      <c r="AY91" s="191"/>
      <c r="AZ91" s="191"/>
      <c r="BA91" s="191"/>
    </row>
    <row r="92" spans="1:53" s="192" customFormat="1" ht="18.75" customHeight="1">
      <c r="A92" s="191"/>
      <c r="B92" s="191"/>
      <c r="C92" s="191"/>
      <c r="D92" s="191"/>
      <c r="E92" s="191"/>
      <c r="F92" s="191"/>
      <c r="G92" s="191"/>
      <c r="H92" s="191"/>
      <c r="I92" s="191"/>
      <c r="J92" s="191"/>
      <c r="K92" s="191"/>
      <c r="L92" s="191"/>
      <c r="M92" s="191"/>
      <c r="N92" s="191"/>
      <c r="O92" s="191"/>
      <c r="P92" s="191"/>
      <c r="Q92" s="191"/>
      <c r="R92" s="191"/>
      <c r="S92" s="191"/>
      <c r="T92" s="191"/>
      <c r="U92" s="191"/>
      <c r="V92" s="191"/>
      <c r="W92" s="191"/>
      <c r="X92" s="191"/>
      <c r="Y92" s="191"/>
      <c r="Z92" s="191"/>
      <c r="AA92" s="191"/>
      <c r="AB92" s="191"/>
      <c r="AC92" s="191"/>
      <c r="AD92" s="191"/>
      <c r="AE92" s="191"/>
      <c r="AF92" s="191"/>
      <c r="AG92" s="191"/>
      <c r="AH92" s="191"/>
      <c r="AI92" s="191"/>
      <c r="AJ92" s="191"/>
      <c r="AK92" s="191"/>
      <c r="AL92" s="191"/>
      <c r="AM92" s="191"/>
      <c r="AN92" s="191"/>
      <c r="AO92" s="191"/>
      <c r="AP92" s="191"/>
      <c r="AQ92" s="191"/>
      <c r="AR92" s="191"/>
      <c r="AS92" s="191"/>
      <c r="AT92" s="191"/>
      <c r="AU92" s="191"/>
      <c r="AV92" s="191"/>
      <c r="AW92" s="191"/>
      <c r="AX92" s="191"/>
      <c r="AY92" s="191"/>
      <c r="AZ92" s="191"/>
      <c r="BA92" s="191"/>
    </row>
    <row r="93" spans="1:53" s="192" customFormat="1" ht="18.75" customHeight="1">
      <c r="A93" s="191"/>
      <c r="B93" s="191"/>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191"/>
      <c r="AA93" s="191"/>
      <c r="AB93" s="191"/>
      <c r="AC93" s="191"/>
      <c r="AD93" s="191"/>
      <c r="AE93" s="191"/>
      <c r="AF93" s="191"/>
      <c r="AG93" s="191"/>
      <c r="AH93" s="191"/>
      <c r="AI93" s="191"/>
      <c r="AJ93" s="191"/>
      <c r="AK93" s="191"/>
      <c r="AL93" s="191"/>
      <c r="AM93" s="191"/>
      <c r="AN93" s="191"/>
      <c r="AO93" s="191"/>
      <c r="AP93" s="191"/>
      <c r="AQ93" s="191"/>
      <c r="AR93" s="191"/>
      <c r="AS93" s="191"/>
      <c r="AT93" s="191"/>
      <c r="AU93" s="191"/>
      <c r="AV93" s="191"/>
      <c r="AW93" s="191"/>
      <c r="AX93" s="191"/>
      <c r="AY93" s="191"/>
      <c r="AZ93" s="191"/>
      <c r="BA93" s="191"/>
    </row>
    <row r="94" spans="1:53" s="192" customFormat="1" ht="18.75" customHeight="1">
      <c r="A94" s="191"/>
      <c r="B94" s="191"/>
      <c r="C94" s="191"/>
      <c r="D94" s="191"/>
      <c r="E94" s="191"/>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1"/>
      <c r="AF94" s="191"/>
      <c r="AG94" s="191"/>
      <c r="AH94" s="191"/>
      <c r="AI94" s="191"/>
      <c r="AJ94" s="191"/>
      <c r="AK94" s="191"/>
      <c r="AL94" s="191"/>
      <c r="AM94" s="191"/>
      <c r="AN94" s="191"/>
      <c r="AO94" s="191"/>
      <c r="AP94" s="191"/>
      <c r="AQ94" s="191"/>
      <c r="AR94" s="191"/>
      <c r="AS94" s="191"/>
      <c r="AT94" s="191"/>
      <c r="AU94" s="191"/>
      <c r="AV94" s="191"/>
      <c r="AW94" s="191"/>
      <c r="AX94" s="191"/>
      <c r="AY94" s="191"/>
      <c r="AZ94" s="191"/>
      <c r="BA94" s="191"/>
    </row>
    <row r="95" spans="1:53" s="192" customFormat="1" ht="18.75" customHeight="1">
      <c r="A95" s="191"/>
      <c r="B95" s="191"/>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1"/>
      <c r="AG95" s="191"/>
      <c r="AH95" s="191"/>
      <c r="AI95" s="191"/>
      <c r="AJ95" s="191"/>
      <c r="AK95" s="191"/>
      <c r="AL95" s="191"/>
      <c r="AM95" s="191"/>
      <c r="AN95" s="191"/>
      <c r="AO95" s="191"/>
      <c r="AP95" s="191"/>
      <c r="AQ95" s="191"/>
      <c r="AR95" s="191"/>
      <c r="AS95" s="191"/>
      <c r="AT95" s="191"/>
      <c r="AU95" s="191"/>
      <c r="AV95" s="191"/>
      <c r="AW95" s="191"/>
      <c r="AX95" s="191"/>
      <c r="AY95" s="191"/>
      <c r="AZ95" s="191"/>
      <c r="BA95" s="191"/>
    </row>
    <row r="96" spans="1:53" s="192" customFormat="1" ht="18.75" customHeight="1">
      <c r="A96" s="191"/>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191"/>
      <c r="AA96" s="191"/>
      <c r="AB96" s="191"/>
      <c r="AC96" s="191"/>
      <c r="AD96" s="191"/>
      <c r="AE96" s="191"/>
      <c r="AF96" s="191"/>
      <c r="AG96" s="191"/>
      <c r="AH96" s="191"/>
      <c r="AI96" s="191"/>
      <c r="AJ96" s="191"/>
      <c r="AK96" s="191"/>
      <c r="AL96" s="191"/>
      <c r="AM96" s="191"/>
      <c r="AN96" s="191"/>
      <c r="AO96" s="191"/>
      <c r="AP96" s="191"/>
      <c r="AQ96" s="191"/>
      <c r="AR96" s="191"/>
      <c r="AS96" s="191"/>
      <c r="AT96" s="191"/>
      <c r="AU96" s="191"/>
      <c r="AV96" s="191"/>
      <c r="AW96" s="191"/>
      <c r="AX96" s="191"/>
      <c r="AY96" s="191"/>
      <c r="AZ96" s="191"/>
      <c r="BA96" s="191"/>
    </row>
    <row r="97" spans="1:53" s="192" customFormat="1" ht="18.75" customHeight="1">
      <c r="A97" s="191"/>
      <c r="B97" s="191"/>
      <c r="C97" s="191"/>
      <c r="D97" s="191"/>
      <c r="E97" s="191"/>
      <c r="F97" s="191"/>
      <c r="G97" s="191"/>
      <c r="H97" s="191"/>
      <c r="I97" s="191"/>
      <c r="J97" s="191"/>
      <c r="K97" s="191"/>
      <c r="L97" s="191"/>
      <c r="M97" s="191"/>
      <c r="N97" s="191"/>
      <c r="O97" s="191"/>
      <c r="P97" s="191"/>
      <c r="Q97" s="191"/>
      <c r="R97" s="191"/>
      <c r="S97" s="191"/>
      <c r="T97" s="191"/>
      <c r="U97" s="191"/>
      <c r="V97" s="191"/>
      <c r="W97" s="191"/>
      <c r="X97" s="191"/>
      <c r="Y97" s="191"/>
      <c r="Z97" s="191"/>
      <c r="AA97" s="191"/>
      <c r="AB97" s="191"/>
      <c r="AC97" s="191"/>
      <c r="AD97" s="191"/>
      <c r="AE97" s="191"/>
      <c r="AF97" s="191"/>
      <c r="AG97" s="191"/>
      <c r="AH97" s="191"/>
      <c r="AI97" s="191"/>
      <c r="AJ97" s="191"/>
      <c r="AK97" s="191"/>
      <c r="AL97" s="191"/>
      <c r="AM97" s="191"/>
      <c r="AN97" s="191"/>
      <c r="AO97" s="191"/>
      <c r="AP97" s="191"/>
      <c r="AQ97" s="191"/>
      <c r="AR97" s="191"/>
      <c r="AS97" s="191"/>
      <c r="AT97" s="191"/>
      <c r="AU97" s="191"/>
      <c r="AV97" s="191"/>
      <c r="AW97" s="191"/>
      <c r="AX97" s="191"/>
      <c r="AY97" s="191"/>
      <c r="AZ97" s="191"/>
      <c r="BA97" s="191"/>
    </row>
    <row r="98" spans="1:53" s="192" customFormat="1" ht="18.75" customHeight="1">
      <c r="A98" s="191"/>
      <c r="B98" s="191"/>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row>
    <row r="99" spans="1:53" s="192" customFormat="1" ht="18.75" customHeight="1">
      <c r="A99" s="191"/>
      <c r="B99" s="191"/>
      <c r="C99" s="191"/>
      <c r="D99" s="191"/>
      <c r="E99" s="191"/>
      <c r="F99" s="191"/>
      <c r="G99" s="191"/>
      <c r="H99" s="191"/>
      <c r="I99" s="191"/>
      <c r="J99" s="191"/>
      <c r="K99" s="191"/>
      <c r="L99" s="191"/>
      <c r="M99" s="191"/>
      <c r="N99" s="191"/>
      <c r="O99" s="191"/>
      <c r="P99" s="191"/>
      <c r="Q99" s="191"/>
      <c r="R99" s="191"/>
      <c r="S99" s="191"/>
      <c r="T99" s="191"/>
      <c r="U99" s="191"/>
      <c r="V99" s="191"/>
      <c r="W99" s="191"/>
      <c r="X99" s="191"/>
      <c r="Y99" s="191"/>
      <c r="Z99" s="191"/>
      <c r="AA99" s="191"/>
      <c r="AB99" s="191"/>
      <c r="AC99" s="191"/>
      <c r="AD99" s="191"/>
      <c r="AE99" s="191"/>
      <c r="AF99" s="191"/>
      <c r="AG99" s="191"/>
      <c r="AH99" s="191"/>
      <c r="AI99" s="191"/>
      <c r="AJ99" s="191"/>
      <c r="AK99" s="191"/>
      <c r="AL99" s="191"/>
      <c r="AM99" s="191"/>
      <c r="AN99" s="191"/>
      <c r="AO99" s="191"/>
      <c r="AP99" s="191"/>
      <c r="AQ99" s="191"/>
      <c r="AR99" s="191"/>
      <c r="AS99" s="191"/>
      <c r="AT99" s="191"/>
      <c r="AU99" s="191"/>
      <c r="AV99" s="191"/>
      <c r="AW99" s="191"/>
      <c r="AX99" s="191"/>
      <c r="AY99" s="191"/>
      <c r="AZ99" s="191"/>
      <c r="BA99" s="191"/>
    </row>
    <row r="100" spans="1:53" s="192" customFormat="1" ht="18.75" customHeight="1">
      <c r="A100" s="191"/>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191"/>
      <c r="AA100" s="191"/>
      <c r="AB100" s="191"/>
      <c r="AC100" s="191"/>
      <c r="AD100" s="191"/>
      <c r="AE100" s="191"/>
      <c r="AF100" s="191"/>
      <c r="AG100" s="191"/>
      <c r="AH100" s="191"/>
      <c r="AI100" s="191"/>
      <c r="AJ100" s="191"/>
      <c r="AK100" s="191"/>
      <c r="AL100" s="191"/>
      <c r="AM100" s="191"/>
      <c r="AN100" s="191"/>
      <c r="AO100" s="191"/>
      <c r="AP100" s="191"/>
      <c r="AQ100" s="191"/>
      <c r="AR100" s="191"/>
      <c r="AS100" s="191"/>
      <c r="AT100" s="191"/>
      <c r="AU100" s="191"/>
      <c r="AV100" s="191"/>
      <c r="AW100" s="191"/>
      <c r="AX100" s="191"/>
      <c r="AY100" s="191"/>
      <c r="AZ100" s="191"/>
      <c r="BA100" s="191"/>
    </row>
    <row r="101" spans="1:53" s="192" customFormat="1" ht="18.75" customHeight="1">
      <c r="A101" s="191"/>
      <c r="B101" s="191"/>
      <c r="C101" s="191"/>
      <c r="D101" s="191"/>
      <c r="E101" s="191"/>
      <c r="F101" s="191"/>
      <c r="G101" s="191"/>
      <c r="H101" s="191"/>
      <c r="I101" s="191"/>
      <c r="J101" s="191"/>
      <c r="K101" s="191"/>
      <c r="L101" s="191"/>
      <c r="M101" s="191"/>
      <c r="N101" s="191"/>
      <c r="O101" s="191"/>
      <c r="P101" s="191"/>
      <c r="Q101" s="191"/>
      <c r="R101" s="191"/>
      <c r="S101" s="191"/>
      <c r="T101" s="191"/>
      <c r="U101" s="191"/>
      <c r="V101" s="191"/>
      <c r="W101" s="191"/>
      <c r="X101" s="191"/>
      <c r="Y101" s="191"/>
      <c r="Z101" s="191"/>
      <c r="AA101" s="191"/>
      <c r="AB101" s="191"/>
      <c r="AC101" s="191"/>
      <c r="AD101" s="191"/>
      <c r="AE101" s="191"/>
      <c r="AF101" s="191"/>
      <c r="AG101" s="191"/>
      <c r="AH101" s="191"/>
      <c r="AI101" s="191"/>
      <c r="AJ101" s="191"/>
      <c r="AK101" s="191"/>
      <c r="AL101" s="191"/>
      <c r="AM101" s="191"/>
      <c r="AN101" s="191"/>
      <c r="AO101" s="191"/>
      <c r="AP101" s="191"/>
      <c r="AQ101" s="191"/>
      <c r="AR101" s="191"/>
      <c r="AS101" s="191"/>
      <c r="AT101" s="191"/>
      <c r="AU101" s="191"/>
      <c r="AV101" s="191"/>
      <c r="AW101" s="191"/>
      <c r="AX101" s="191"/>
      <c r="AY101" s="191"/>
      <c r="AZ101" s="191"/>
      <c r="BA101" s="191"/>
    </row>
    <row r="102" spans="1:53" s="192" customFormat="1" ht="18.75" customHeight="1">
      <c r="A102" s="191"/>
      <c r="B102" s="191"/>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191"/>
      <c r="AA102" s="191"/>
      <c r="AB102" s="191"/>
      <c r="AC102" s="191"/>
      <c r="AD102" s="191"/>
      <c r="AE102" s="191"/>
      <c r="AF102" s="191"/>
      <c r="AG102" s="191"/>
      <c r="AH102" s="191"/>
      <c r="AI102" s="191"/>
      <c r="AJ102" s="191"/>
      <c r="AK102" s="191"/>
      <c r="AL102" s="191"/>
      <c r="AM102" s="191"/>
      <c r="AN102" s="191"/>
      <c r="AO102" s="191"/>
      <c r="AP102" s="191"/>
      <c r="AQ102" s="191"/>
      <c r="AR102" s="191"/>
      <c r="AS102" s="191"/>
      <c r="AT102" s="191"/>
      <c r="AU102" s="191"/>
      <c r="AV102" s="191"/>
      <c r="AW102" s="191"/>
      <c r="AX102" s="191"/>
      <c r="AY102" s="191"/>
      <c r="AZ102" s="191"/>
      <c r="BA102" s="191"/>
    </row>
    <row r="103" spans="1:53" s="192" customFormat="1" ht="18.75" customHeight="1">
      <c r="A103" s="191"/>
      <c r="B103" s="191"/>
      <c r="C103" s="191"/>
      <c r="D103" s="191"/>
      <c r="E103" s="191"/>
      <c r="F103" s="191"/>
      <c r="G103" s="191"/>
      <c r="H103" s="191"/>
      <c r="I103" s="191"/>
      <c r="J103" s="191"/>
      <c r="K103" s="191"/>
      <c r="L103" s="191"/>
      <c r="M103" s="191"/>
      <c r="N103" s="191"/>
      <c r="O103" s="191"/>
      <c r="P103" s="191"/>
      <c r="Q103" s="191"/>
      <c r="R103" s="191"/>
      <c r="S103" s="191"/>
      <c r="T103" s="191"/>
      <c r="U103" s="191"/>
      <c r="V103" s="191"/>
      <c r="W103" s="191"/>
      <c r="X103" s="191"/>
      <c r="Y103" s="191"/>
      <c r="Z103" s="191"/>
      <c r="AA103" s="191"/>
      <c r="AB103" s="191"/>
      <c r="AC103" s="191"/>
      <c r="AD103" s="191"/>
      <c r="AE103" s="191"/>
      <c r="AF103" s="191"/>
      <c r="AG103" s="191"/>
      <c r="AH103" s="191"/>
      <c r="AI103" s="191"/>
      <c r="AJ103" s="191"/>
      <c r="AK103" s="191"/>
      <c r="AL103" s="191"/>
      <c r="AM103" s="191"/>
      <c r="AN103" s="191"/>
      <c r="AO103" s="191"/>
      <c r="AP103" s="191"/>
      <c r="AQ103" s="191"/>
      <c r="AR103" s="191"/>
      <c r="AS103" s="191"/>
      <c r="AT103" s="191"/>
      <c r="AU103" s="191"/>
      <c r="AV103" s="191"/>
      <c r="AW103" s="191"/>
      <c r="AX103" s="191"/>
      <c r="AY103" s="191"/>
      <c r="AZ103" s="191"/>
      <c r="BA103" s="191"/>
    </row>
    <row r="104" spans="1:53" s="192" customFormat="1" ht="18.75" customHeight="1">
      <c r="A104" s="191"/>
      <c r="B104" s="191"/>
      <c r="C104" s="191"/>
      <c r="D104" s="191"/>
      <c r="E104" s="191"/>
      <c r="F104" s="191"/>
      <c r="G104" s="191"/>
      <c r="H104" s="191"/>
      <c r="I104" s="191"/>
      <c r="J104" s="191"/>
      <c r="K104" s="191"/>
      <c r="L104" s="191"/>
      <c r="M104" s="191"/>
      <c r="N104" s="191"/>
      <c r="O104" s="191"/>
      <c r="P104" s="191"/>
      <c r="Q104" s="191"/>
      <c r="R104" s="191"/>
      <c r="S104" s="191"/>
      <c r="T104" s="191"/>
      <c r="U104" s="191"/>
      <c r="V104" s="191"/>
      <c r="W104" s="191"/>
      <c r="X104" s="191"/>
      <c r="Y104" s="191"/>
      <c r="Z104" s="191"/>
      <c r="AA104" s="191"/>
      <c r="AB104" s="191"/>
      <c r="AC104" s="191"/>
      <c r="AD104" s="191"/>
      <c r="AE104" s="191"/>
      <c r="AF104" s="191"/>
      <c r="AG104" s="191"/>
      <c r="AH104" s="191"/>
      <c r="AI104" s="191"/>
      <c r="AJ104" s="191"/>
      <c r="AK104" s="191"/>
      <c r="AL104" s="191"/>
      <c r="AM104" s="191"/>
      <c r="AN104" s="191"/>
      <c r="AO104" s="191"/>
      <c r="AP104" s="191"/>
      <c r="AQ104" s="191"/>
      <c r="AR104" s="191"/>
      <c r="AS104" s="191"/>
      <c r="AT104" s="191"/>
      <c r="AU104" s="191"/>
      <c r="AV104" s="191"/>
      <c r="AW104" s="191"/>
      <c r="AX104" s="191"/>
      <c r="AY104" s="191"/>
      <c r="AZ104" s="191"/>
      <c r="BA104" s="191"/>
    </row>
    <row r="105" spans="1:53" s="192" customFormat="1" ht="18.75" customHeight="1">
      <c r="A105" s="191"/>
      <c r="B105" s="191"/>
      <c r="C105" s="191"/>
      <c r="D105" s="191"/>
      <c r="E105" s="191"/>
      <c r="F105" s="191"/>
      <c r="G105" s="191"/>
      <c r="H105" s="191"/>
      <c r="I105" s="191"/>
      <c r="J105" s="191"/>
      <c r="K105" s="191"/>
      <c r="L105" s="191"/>
      <c r="M105" s="191"/>
      <c r="N105" s="191"/>
      <c r="O105" s="191"/>
      <c r="P105" s="191"/>
      <c r="Q105" s="191"/>
      <c r="R105" s="191"/>
      <c r="S105" s="191"/>
      <c r="T105" s="191"/>
      <c r="U105" s="191"/>
      <c r="V105" s="191"/>
      <c r="W105" s="191"/>
      <c r="X105" s="191"/>
      <c r="Y105" s="191"/>
      <c r="Z105" s="191"/>
      <c r="AA105" s="191"/>
      <c r="AB105" s="191"/>
      <c r="AC105" s="191"/>
      <c r="AD105" s="191"/>
      <c r="AE105" s="191"/>
      <c r="AF105" s="191"/>
      <c r="AG105" s="191"/>
      <c r="AH105" s="191"/>
      <c r="AI105" s="191"/>
      <c r="AJ105" s="191"/>
      <c r="AK105" s="191"/>
      <c r="AL105" s="191"/>
      <c r="AM105" s="191"/>
      <c r="AN105" s="191"/>
      <c r="AO105" s="191"/>
      <c r="AP105" s="191"/>
      <c r="AQ105" s="191"/>
      <c r="AR105" s="191"/>
      <c r="AS105" s="191"/>
      <c r="AT105" s="191"/>
      <c r="AU105" s="191"/>
      <c r="AV105" s="191"/>
      <c r="AW105" s="191"/>
      <c r="AX105" s="191"/>
      <c r="AY105" s="191"/>
      <c r="AZ105" s="191"/>
      <c r="BA105" s="191"/>
    </row>
    <row r="106" spans="1:53" s="192" customFormat="1" ht="18.75" customHeight="1">
      <c r="A106" s="191"/>
      <c r="B106" s="191"/>
      <c r="C106" s="191"/>
      <c r="D106" s="191"/>
      <c r="E106" s="191"/>
      <c r="F106" s="191"/>
      <c r="G106" s="191"/>
      <c r="H106" s="191"/>
      <c r="I106" s="191"/>
      <c r="J106" s="191"/>
      <c r="K106" s="191"/>
      <c r="L106" s="191"/>
      <c r="M106" s="191"/>
      <c r="N106" s="191"/>
      <c r="O106" s="191"/>
      <c r="P106" s="191"/>
      <c r="Q106" s="191"/>
      <c r="R106" s="191"/>
      <c r="S106" s="191"/>
      <c r="T106" s="191"/>
      <c r="U106" s="191"/>
      <c r="V106" s="191"/>
      <c r="W106" s="191"/>
      <c r="X106" s="191"/>
      <c r="Y106" s="191"/>
      <c r="Z106" s="191"/>
      <c r="AA106" s="191"/>
      <c r="AB106" s="191"/>
      <c r="AC106" s="191"/>
      <c r="AD106" s="191"/>
      <c r="AE106" s="191"/>
      <c r="AF106" s="191"/>
      <c r="AG106" s="191"/>
      <c r="AH106" s="191"/>
      <c r="AI106" s="191"/>
      <c r="AJ106" s="191"/>
      <c r="AK106" s="191"/>
      <c r="AL106" s="191"/>
      <c r="AM106" s="191"/>
      <c r="AN106" s="191"/>
      <c r="AO106" s="191"/>
      <c r="AP106" s="191"/>
      <c r="AQ106" s="191"/>
      <c r="AR106" s="191"/>
      <c r="AS106" s="191"/>
      <c r="AT106" s="191"/>
      <c r="AU106" s="191"/>
      <c r="AV106" s="191"/>
      <c r="AW106" s="191"/>
      <c r="AX106" s="191"/>
      <c r="AY106" s="191"/>
      <c r="AZ106" s="191"/>
      <c r="BA106" s="191"/>
    </row>
    <row r="107" spans="1:53" s="192" customFormat="1" ht="18.75" customHeight="1">
      <c r="A107" s="191"/>
      <c r="B107" s="191"/>
      <c r="C107" s="191"/>
      <c r="D107" s="191"/>
      <c r="E107" s="191"/>
      <c r="F107" s="191"/>
      <c r="G107" s="191"/>
      <c r="H107" s="191"/>
      <c r="I107" s="191"/>
      <c r="J107" s="191"/>
      <c r="K107" s="191"/>
      <c r="L107" s="191"/>
      <c r="M107" s="191"/>
      <c r="N107" s="191"/>
      <c r="O107" s="191"/>
      <c r="P107" s="191"/>
      <c r="Q107" s="191"/>
      <c r="R107" s="191"/>
      <c r="S107" s="191"/>
      <c r="T107" s="191"/>
      <c r="U107" s="191"/>
      <c r="V107" s="191"/>
      <c r="W107" s="191"/>
      <c r="X107" s="191"/>
      <c r="Y107" s="191"/>
      <c r="Z107" s="191"/>
      <c r="AA107" s="191"/>
      <c r="AB107" s="191"/>
      <c r="AC107" s="191"/>
      <c r="AD107" s="191"/>
      <c r="AE107" s="191"/>
      <c r="AF107" s="191"/>
      <c r="AG107" s="191"/>
      <c r="AH107" s="191"/>
      <c r="AI107" s="191"/>
      <c r="AJ107" s="191"/>
      <c r="AK107" s="191"/>
      <c r="AL107" s="191"/>
      <c r="AM107" s="191"/>
      <c r="AN107" s="191"/>
      <c r="AO107" s="191"/>
      <c r="AP107" s="191"/>
      <c r="AQ107" s="191"/>
      <c r="AR107" s="191"/>
      <c r="AS107" s="191"/>
      <c r="AT107" s="191"/>
      <c r="AU107" s="191"/>
      <c r="AV107" s="191"/>
      <c r="AW107" s="191"/>
      <c r="AX107" s="191"/>
      <c r="AY107" s="191"/>
      <c r="AZ107" s="191"/>
      <c r="BA107" s="191"/>
    </row>
    <row r="108" spans="1:53" s="192" customFormat="1" ht="18.75" customHeight="1">
      <c r="A108" s="191"/>
      <c r="B108" s="191"/>
      <c r="C108" s="191"/>
      <c r="D108" s="191"/>
      <c r="E108" s="191"/>
      <c r="F108" s="191"/>
      <c r="G108" s="191"/>
      <c r="H108" s="191"/>
      <c r="I108" s="191"/>
      <c r="J108" s="191"/>
      <c r="K108" s="191"/>
      <c r="L108" s="191"/>
      <c r="M108" s="191"/>
      <c r="N108" s="191"/>
      <c r="O108" s="191"/>
      <c r="P108" s="191"/>
      <c r="Q108" s="191"/>
      <c r="R108" s="191"/>
      <c r="S108" s="191"/>
      <c r="T108" s="191"/>
      <c r="U108" s="191"/>
      <c r="V108" s="191"/>
      <c r="W108" s="191"/>
      <c r="X108" s="191"/>
      <c r="Y108" s="191"/>
      <c r="Z108" s="191"/>
      <c r="AA108" s="191"/>
      <c r="AB108" s="191"/>
      <c r="AC108" s="191"/>
      <c r="AD108" s="191"/>
      <c r="AE108" s="191"/>
      <c r="AF108" s="191"/>
      <c r="AG108" s="191"/>
      <c r="AH108" s="191"/>
      <c r="AI108" s="191"/>
      <c r="AJ108" s="191"/>
      <c r="AK108" s="191"/>
      <c r="AL108" s="191"/>
      <c r="AM108" s="191"/>
      <c r="AN108" s="191"/>
      <c r="AO108" s="191"/>
      <c r="AP108" s="191"/>
      <c r="AQ108" s="191"/>
      <c r="AR108" s="191"/>
      <c r="AS108" s="191"/>
      <c r="AT108" s="191"/>
      <c r="AU108" s="191"/>
      <c r="AV108" s="191"/>
      <c r="AW108" s="191"/>
      <c r="AX108" s="191"/>
      <c r="AY108" s="191"/>
      <c r="AZ108" s="191"/>
      <c r="BA108" s="191"/>
    </row>
    <row r="109" spans="1:53" s="192" customFormat="1" ht="18.75" customHeight="1">
      <c r="A109" s="191"/>
      <c r="B109" s="191"/>
      <c r="C109" s="191"/>
      <c r="D109" s="191"/>
      <c r="E109" s="191"/>
      <c r="F109" s="191"/>
      <c r="G109" s="191"/>
      <c r="H109" s="191"/>
      <c r="I109" s="191"/>
      <c r="J109" s="191"/>
      <c r="K109" s="191"/>
      <c r="L109" s="191"/>
      <c r="M109" s="191"/>
      <c r="N109" s="191"/>
      <c r="O109" s="191"/>
      <c r="P109" s="191"/>
      <c r="Q109" s="191"/>
      <c r="R109" s="191"/>
      <c r="S109" s="191"/>
      <c r="T109" s="191"/>
      <c r="U109" s="191"/>
      <c r="V109" s="191"/>
      <c r="W109" s="191"/>
      <c r="X109" s="191"/>
      <c r="Y109" s="191"/>
      <c r="Z109" s="191"/>
      <c r="AA109" s="191"/>
      <c r="AB109" s="191"/>
      <c r="AC109" s="191"/>
      <c r="AD109" s="191"/>
      <c r="AE109" s="191"/>
      <c r="AF109" s="191"/>
      <c r="AG109" s="191"/>
      <c r="AH109" s="191"/>
      <c r="AI109" s="191"/>
      <c r="AJ109" s="191"/>
      <c r="AK109" s="191"/>
      <c r="AL109" s="191"/>
      <c r="AM109" s="191"/>
      <c r="AN109" s="191"/>
      <c r="AO109" s="191"/>
      <c r="AP109" s="191"/>
      <c r="AQ109" s="191"/>
      <c r="AR109" s="191"/>
      <c r="AS109" s="191"/>
      <c r="AT109" s="191"/>
      <c r="AU109" s="191"/>
      <c r="AV109" s="191"/>
      <c r="AW109" s="191"/>
      <c r="AX109" s="191"/>
      <c r="AY109" s="191"/>
      <c r="AZ109" s="191"/>
      <c r="BA109" s="191"/>
    </row>
    <row r="110" spans="1:53" s="192" customFormat="1" ht="18.75" customHeight="1">
      <c r="A110" s="191"/>
      <c r="B110" s="191"/>
      <c r="C110" s="191"/>
      <c r="D110" s="191"/>
      <c r="E110" s="191"/>
      <c r="F110" s="191"/>
      <c r="G110" s="191"/>
      <c r="H110" s="191"/>
      <c r="I110" s="191"/>
      <c r="J110" s="191"/>
      <c r="K110" s="191"/>
      <c r="L110" s="191"/>
      <c r="M110" s="191"/>
      <c r="N110" s="191"/>
      <c r="O110" s="191"/>
      <c r="P110" s="191"/>
      <c r="Q110" s="191"/>
      <c r="R110" s="191"/>
      <c r="S110" s="191"/>
      <c r="T110" s="191"/>
      <c r="U110" s="191"/>
      <c r="V110" s="191"/>
      <c r="W110" s="191"/>
      <c r="X110" s="191"/>
      <c r="Y110" s="191"/>
      <c r="Z110" s="191"/>
      <c r="AA110" s="191"/>
      <c r="AB110" s="191"/>
      <c r="AC110" s="191"/>
      <c r="AD110" s="191"/>
      <c r="AE110" s="191"/>
      <c r="AF110" s="191"/>
      <c r="AG110" s="191"/>
      <c r="AH110" s="191"/>
      <c r="AI110" s="191"/>
      <c r="AJ110" s="191"/>
      <c r="AK110" s="191"/>
      <c r="AL110" s="191"/>
      <c r="AM110" s="191"/>
      <c r="AN110" s="191"/>
      <c r="AO110" s="191"/>
      <c r="AP110" s="191"/>
      <c r="AQ110" s="191"/>
      <c r="AR110" s="191"/>
      <c r="AS110" s="191"/>
      <c r="AT110" s="191"/>
      <c r="AU110" s="191"/>
      <c r="AV110" s="191"/>
      <c r="AW110" s="191"/>
      <c r="AX110" s="191"/>
      <c r="AY110" s="191"/>
      <c r="AZ110" s="191"/>
      <c r="BA110" s="191"/>
    </row>
    <row r="111" spans="1:53" s="192" customFormat="1" ht="18.75" customHeight="1">
      <c r="A111" s="191"/>
      <c r="B111" s="191"/>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1"/>
      <c r="Z111" s="191"/>
      <c r="AA111" s="191"/>
      <c r="AB111" s="191"/>
      <c r="AC111" s="191"/>
      <c r="AD111" s="191"/>
      <c r="AE111" s="191"/>
      <c r="AF111" s="191"/>
      <c r="AG111" s="191"/>
      <c r="AH111" s="191"/>
      <c r="AI111" s="191"/>
      <c r="AJ111" s="191"/>
      <c r="AK111" s="191"/>
      <c r="AL111" s="191"/>
      <c r="AM111" s="191"/>
      <c r="AN111" s="191"/>
      <c r="AO111" s="191"/>
      <c r="AP111" s="191"/>
      <c r="AQ111" s="191"/>
      <c r="AR111" s="191"/>
      <c r="AS111" s="191"/>
      <c r="AT111" s="191"/>
      <c r="AU111" s="191"/>
      <c r="AV111" s="191"/>
      <c r="AW111" s="191"/>
      <c r="AX111" s="191"/>
      <c r="AY111" s="191"/>
      <c r="AZ111" s="191"/>
      <c r="BA111" s="191"/>
    </row>
    <row r="112" spans="1:53" s="192" customFormat="1" ht="18.75" customHeight="1">
      <c r="A112" s="191"/>
      <c r="B112" s="191"/>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1"/>
      <c r="Z112" s="191"/>
      <c r="AA112" s="191"/>
      <c r="AB112" s="191"/>
      <c r="AC112" s="191"/>
      <c r="AD112" s="191"/>
      <c r="AE112" s="191"/>
      <c r="AF112" s="191"/>
      <c r="AG112" s="191"/>
      <c r="AH112" s="191"/>
      <c r="AI112" s="191"/>
      <c r="AJ112" s="191"/>
      <c r="AK112" s="191"/>
      <c r="AL112" s="191"/>
      <c r="AM112" s="191"/>
      <c r="AN112" s="191"/>
      <c r="AO112" s="191"/>
      <c r="AP112" s="191"/>
      <c r="AQ112" s="191"/>
      <c r="AR112" s="191"/>
      <c r="AS112" s="191"/>
      <c r="AT112" s="191"/>
      <c r="AU112" s="191"/>
      <c r="AV112" s="191"/>
      <c r="AW112" s="191"/>
      <c r="AX112" s="191"/>
      <c r="AY112" s="191"/>
      <c r="AZ112" s="191"/>
      <c r="BA112" s="191"/>
    </row>
    <row r="113" spans="1:53" s="192" customFormat="1" ht="18.75" customHeight="1">
      <c r="A113" s="191"/>
      <c r="B113" s="191"/>
      <c r="C113" s="191"/>
      <c r="D113" s="191"/>
      <c r="E113" s="191"/>
      <c r="F113" s="191"/>
      <c r="G113" s="191"/>
      <c r="H113" s="191"/>
      <c r="I113" s="191"/>
      <c r="J113" s="191"/>
      <c r="K113" s="191"/>
      <c r="L113" s="191"/>
      <c r="M113" s="191"/>
      <c r="N113" s="191"/>
      <c r="O113" s="191"/>
      <c r="P113" s="191"/>
      <c r="Q113" s="191"/>
      <c r="R113" s="191"/>
      <c r="S113" s="191"/>
      <c r="T113" s="191"/>
      <c r="U113" s="191"/>
      <c r="V113" s="191"/>
      <c r="W113" s="191"/>
      <c r="X113" s="191"/>
      <c r="Y113" s="191"/>
      <c r="Z113" s="191"/>
      <c r="AA113" s="191"/>
      <c r="AB113" s="191"/>
      <c r="AC113" s="191"/>
      <c r="AD113" s="191"/>
      <c r="AE113" s="191"/>
      <c r="AF113" s="191"/>
      <c r="AG113" s="191"/>
      <c r="AH113" s="191"/>
      <c r="AI113" s="191"/>
      <c r="AJ113" s="191"/>
      <c r="AK113" s="191"/>
      <c r="AL113" s="191"/>
      <c r="AM113" s="191"/>
      <c r="AN113" s="191"/>
      <c r="AO113" s="191"/>
      <c r="AP113" s="191"/>
      <c r="AQ113" s="191"/>
      <c r="AR113" s="191"/>
      <c r="AS113" s="191"/>
      <c r="AT113" s="191"/>
      <c r="AU113" s="191"/>
      <c r="AV113" s="191"/>
      <c r="AW113" s="191"/>
      <c r="AX113" s="191"/>
      <c r="AY113" s="191"/>
      <c r="AZ113" s="191"/>
      <c r="BA113" s="191"/>
    </row>
    <row r="114" spans="1:53" s="192" customFormat="1" ht="18.75" customHeight="1">
      <c r="A114" s="191"/>
      <c r="B114" s="191"/>
      <c r="C114" s="191"/>
      <c r="D114" s="191"/>
      <c r="E114" s="191"/>
      <c r="F114" s="191"/>
      <c r="G114" s="191"/>
      <c r="H114" s="191"/>
      <c r="I114" s="191"/>
      <c r="J114" s="191"/>
      <c r="K114" s="191"/>
      <c r="L114" s="191"/>
      <c r="M114" s="191"/>
      <c r="N114" s="191"/>
      <c r="O114" s="191"/>
      <c r="P114" s="191"/>
      <c r="Q114" s="191"/>
      <c r="R114" s="191"/>
      <c r="S114" s="191"/>
      <c r="T114" s="191"/>
      <c r="U114" s="191"/>
      <c r="V114" s="191"/>
      <c r="W114" s="191"/>
      <c r="X114" s="191"/>
      <c r="Y114" s="191"/>
      <c r="Z114" s="191"/>
      <c r="AA114" s="191"/>
      <c r="AB114" s="191"/>
      <c r="AC114" s="191"/>
      <c r="AD114" s="191"/>
      <c r="AE114" s="191"/>
      <c r="AF114" s="191"/>
      <c r="AG114" s="191"/>
      <c r="AH114" s="191"/>
      <c r="AI114" s="191"/>
      <c r="AJ114" s="191"/>
      <c r="AK114" s="191"/>
      <c r="AL114" s="191"/>
      <c r="AM114" s="191"/>
      <c r="AN114" s="191"/>
      <c r="AO114" s="191"/>
      <c r="AP114" s="191"/>
      <c r="AQ114" s="191"/>
      <c r="AR114" s="191"/>
      <c r="AS114" s="191"/>
      <c r="AT114" s="191"/>
      <c r="AU114" s="191"/>
      <c r="AV114" s="191"/>
      <c r="AW114" s="191"/>
      <c r="AX114" s="191"/>
      <c r="AY114" s="191"/>
      <c r="AZ114" s="191"/>
      <c r="BA114" s="191"/>
    </row>
    <row r="115" spans="1:53" s="192" customFormat="1" ht="18.75" customHeight="1">
      <c r="A115" s="191"/>
      <c r="B115" s="191"/>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1"/>
      <c r="AA115" s="191"/>
      <c r="AB115" s="191"/>
      <c r="AC115" s="191"/>
      <c r="AD115" s="191"/>
      <c r="AE115" s="191"/>
      <c r="AF115" s="191"/>
      <c r="AG115" s="191"/>
      <c r="AH115" s="191"/>
      <c r="AI115" s="191"/>
      <c r="AJ115" s="191"/>
      <c r="AK115" s="191"/>
      <c r="AL115" s="191"/>
      <c r="AM115" s="191"/>
      <c r="AN115" s="191"/>
      <c r="AO115" s="191"/>
      <c r="AP115" s="191"/>
      <c r="AQ115" s="191"/>
      <c r="AR115" s="191"/>
      <c r="AS115" s="191"/>
      <c r="AT115" s="191"/>
      <c r="AU115" s="191"/>
      <c r="AV115" s="191"/>
      <c r="AW115" s="191"/>
      <c r="AX115" s="191"/>
      <c r="AY115" s="191"/>
      <c r="AZ115" s="191"/>
      <c r="BA115" s="191"/>
    </row>
    <row r="116" spans="1:53" s="192" customFormat="1" ht="18.75" customHeight="1">
      <c r="A116" s="191"/>
      <c r="B116" s="191"/>
      <c r="C116" s="191"/>
      <c r="D116" s="191"/>
      <c r="E116" s="191"/>
      <c r="F116" s="191"/>
      <c r="G116" s="191"/>
      <c r="H116" s="191"/>
      <c r="I116" s="191"/>
      <c r="J116" s="191"/>
      <c r="K116" s="191"/>
      <c r="L116" s="191"/>
      <c r="M116" s="191"/>
      <c r="N116" s="191"/>
      <c r="O116" s="191"/>
      <c r="P116" s="191"/>
      <c r="Q116" s="191"/>
      <c r="R116" s="191"/>
      <c r="S116" s="191"/>
      <c r="T116" s="191"/>
      <c r="U116" s="191"/>
      <c r="V116" s="191"/>
      <c r="W116" s="191"/>
      <c r="X116" s="191"/>
      <c r="Y116" s="191"/>
      <c r="Z116" s="191"/>
      <c r="AA116" s="191"/>
      <c r="AB116" s="191"/>
      <c r="AC116" s="191"/>
      <c r="AD116" s="191"/>
      <c r="AE116" s="191"/>
      <c r="AF116" s="191"/>
      <c r="AG116" s="191"/>
      <c r="AH116" s="191"/>
      <c r="AI116" s="191"/>
      <c r="AJ116" s="191"/>
      <c r="AK116" s="191"/>
      <c r="AL116" s="191"/>
      <c r="AM116" s="191"/>
      <c r="AN116" s="191"/>
      <c r="AO116" s="191"/>
      <c r="AP116" s="191"/>
      <c r="AQ116" s="191"/>
      <c r="AR116" s="191"/>
      <c r="AS116" s="191"/>
      <c r="AT116" s="191"/>
      <c r="AU116" s="191"/>
      <c r="AV116" s="191"/>
      <c r="AW116" s="191"/>
      <c r="AX116" s="191"/>
      <c r="AY116" s="191"/>
      <c r="AZ116" s="191"/>
      <c r="BA116" s="191"/>
    </row>
    <row r="117" spans="1:53" s="192" customFormat="1" ht="18.75" customHeight="1">
      <c r="A117" s="191"/>
      <c r="B117" s="191"/>
      <c r="C117" s="191"/>
      <c r="D117" s="191"/>
      <c r="E117" s="191"/>
      <c r="F117" s="191"/>
      <c r="G117" s="191"/>
      <c r="H117" s="191"/>
      <c r="I117" s="191"/>
      <c r="J117" s="191"/>
      <c r="K117" s="191"/>
      <c r="L117" s="191"/>
      <c r="M117" s="191"/>
      <c r="N117" s="191"/>
      <c r="O117" s="191"/>
      <c r="P117" s="191"/>
      <c r="Q117" s="191"/>
      <c r="R117" s="191"/>
      <c r="S117" s="191"/>
      <c r="T117" s="191"/>
      <c r="U117" s="191"/>
      <c r="V117" s="191"/>
      <c r="W117" s="191"/>
      <c r="X117" s="191"/>
      <c r="Y117" s="191"/>
      <c r="Z117" s="191"/>
      <c r="AA117" s="191"/>
      <c r="AB117" s="191"/>
      <c r="AC117" s="191"/>
      <c r="AD117" s="191"/>
      <c r="AE117" s="191"/>
      <c r="AF117" s="191"/>
      <c r="AG117" s="191"/>
      <c r="AH117" s="191"/>
      <c r="AI117" s="191"/>
      <c r="AJ117" s="191"/>
      <c r="AK117" s="191"/>
      <c r="AL117" s="191"/>
      <c r="AM117" s="191"/>
      <c r="AN117" s="191"/>
      <c r="AO117" s="191"/>
      <c r="AP117" s="191"/>
      <c r="AQ117" s="191"/>
      <c r="AR117" s="191"/>
      <c r="AS117" s="191"/>
      <c r="AT117" s="191"/>
      <c r="AU117" s="191"/>
      <c r="AV117" s="191"/>
      <c r="AW117" s="191"/>
      <c r="AX117" s="191"/>
      <c r="AY117" s="191"/>
      <c r="AZ117" s="191"/>
      <c r="BA117" s="191"/>
    </row>
    <row r="118" spans="1:53" s="192" customFormat="1" ht="18.75" customHeight="1">
      <c r="A118" s="191"/>
      <c r="B118" s="191"/>
      <c r="C118" s="191"/>
      <c r="D118" s="191"/>
      <c r="E118" s="191"/>
      <c r="F118" s="191"/>
      <c r="G118" s="191"/>
      <c r="H118" s="191"/>
      <c r="I118" s="191"/>
      <c r="J118" s="191"/>
      <c r="K118" s="191"/>
      <c r="L118" s="191"/>
      <c r="M118" s="191"/>
      <c r="N118" s="191"/>
      <c r="O118" s="191"/>
      <c r="P118" s="191"/>
      <c r="Q118" s="191"/>
      <c r="R118" s="191"/>
      <c r="S118" s="191"/>
      <c r="T118" s="191"/>
      <c r="U118" s="191"/>
      <c r="V118" s="191"/>
      <c r="W118" s="191"/>
      <c r="X118" s="191"/>
      <c r="Y118" s="191"/>
      <c r="Z118" s="191"/>
      <c r="AA118" s="191"/>
      <c r="AB118" s="191"/>
      <c r="AC118" s="191"/>
      <c r="AD118" s="191"/>
      <c r="AE118" s="191"/>
      <c r="AF118" s="191"/>
      <c r="AG118" s="191"/>
      <c r="AH118" s="191"/>
      <c r="AI118" s="191"/>
      <c r="AJ118" s="191"/>
      <c r="AK118" s="191"/>
      <c r="AL118" s="191"/>
      <c r="AM118" s="191"/>
      <c r="AN118" s="191"/>
      <c r="AO118" s="191"/>
      <c r="AP118" s="191"/>
      <c r="AQ118" s="191"/>
      <c r="AR118" s="191"/>
      <c r="AS118" s="191"/>
      <c r="AT118" s="191"/>
      <c r="AU118" s="191"/>
      <c r="AV118" s="191"/>
      <c r="AW118" s="191"/>
      <c r="AX118" s="191"/>
      <c r="AY118" s="191"/>
      <c r="AZ118" s="191"/>
      <c r="BA118" s="191"/>
    </row>
    <row r="119" spans="1:53" s="192" customFormat="1" ht="18.75" customHeight="1">
      <c r="A119" s="191"/>
      <c r="B119" s="191"/>
      <c r="C119" s="191"/>
      <c r="D119" s="191"/>
      <c r="E119" s="191"/>
      <c r="F119" s="191"/>
      <c r="G119" s="191"/>
      <c r="H119" s="191"/>
      <c r="I119" s="191"/>
      <c r="J119" s="191"/>
      <c r="K119" s="191"/>
      <c r="L119" s="191"/>
      <c r="M119" s="191"/>
      <c r="N119" s="191"/>
      <c r="O119" s="191"/>
      <c r="P119" s="191"/>
      <c r="Q119" s="191"/>
      <c r="R119" s="191"/>
      <c r="S119" s="191"/>
      <c r="T119" s="191"/>
      <c r="U119" s="191"/>
      <c r="V119" s="191"/>
      <c r="W119" s="191"/>
      <c r="X119" s="191"/>
      <c r="Y119" s="191"/>
      <c r="Z119" s="191"/>
      <c r="AA119" s="191"/>
      <c r="AB119" s="191"/>
      <c r="AC119" s="191"/>
      <c r="AD119" s="191"/>
      <c r="AE119" s="191"/>
      <c r="AF119" s="191"/>
      <c r="AG119" s="191"/>
      <c r="AH119" s="191"/>
      <c r="AI119" s="191"/>
      <c r="AJ119" s="191"/>
      <c r="AK119" s="191"/>
      <c r="AL119" s="191"/>
      <c r="AM119" s="191"/>
      <c r="AN119" s="191"/>
      <c r="AO119" s="191"/>
      <c r="AP119" s="191"/>
      <c r="AQ119" s="191"/>
      <c r="AR119" s="191"/>
      <c r="AS119" s="191"/>
      <c r="AT119" s="191"/>
      <c r="AU119" s="191"/>
      <c r="AV119" s="191"/>
      <c r="AW119" s="191"/>
      <c r="AX119" s="191"/>
      <c r="AY119" s="191"/>
      <c r="AZ119" s="191"/>
      <c r="BA119" s="191"/>
    </row>
    <row r="120" spans="1:53" s="192" customFormat="1" ht="18.75" customHeight="1">
      <c r="A120" s="191"/>
      <c r="B120" s="191"/>
      <c r="C120" s="191"/>
      <c r="D120" s="191"/>
      <c r="E120" s="191"/>
      <c r="F120" s="191"/>
      <c r="G120" s="191"/>
      <c r="H120" s="191"/>
      <c r="I120" s="191"/>
      <c r="J120" s="191"/>
      <c r="K120" s="191"/>
      <c r="L120" s="191"/>
      <c r="M120" s="191"/>
      <c r="N120" s="191"/>
      <c r="O120" s="191"/>
      <c r="P120" s="191"/>
      <c r="Q120" s="191"/>
      <c r="R120" s="191"/>
      <c r="S120" s="191"/>
      <c r="T120" s="191"/>
      <c r="U120" s="191"/>
      <c r="V120" s="191"/>
      <c r="W120" s="191"/>
      <c r="X120" s="191"/>
      <c r="Y120" s="191"/>
      <c r="Z120" s="191"/>
      <c r="AA120" s="191"/>
      <c r="AB120" s="191"/>
      <c r="AC120" s="191"/>
      <c r="AD120" s="191"/>
      <c r="AE120" s="191"/>
      <c r="AF120" s="191"/>
      <c r="AG120" s="191"/>
      <c r="AH120" s="191"/>
      <c r="AI120" s="191"/>
      <c r="AJ120" s="191"/>
      <c r="AK120" s="191"/>
      <c r="AL120" s="191"/>
      <c r="AM120" s="191"/>
      <c r="AN120" s="191"/>
      <c r="AO120" s="191"/>
      <c r="AP120" s="191"/>
      <c r="AQ120" s="191"/>
      <c r="AR120" s="191"/>
      <c r="AS120" s="191"/>
      <c r="AT120" s="191"/>
      <c r="AU120" s="191"/>
      <c r="AV120" s="191"/>
      <c r="AW120" s="191"/>
      <c r="AX120" s="191"/>
      <c r="AY120" s="191"/>
      <c r="AZ120" s="191"/>
      <c r="BA120" s="191"/>
    </row>
    <row r="121" spans="1:53" s="192" customFormat="1" ht="18.75" customHeight="1">
      <c r="A121" s="191"/>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row>
    <row r="122" spans="1:53" s="192" customFormat="1" ht="18.75" customHeight="1">
      <c r="A122" s="191"/>
      <c r="B122" s="191"/>
      <c r="C122" s="191"/>
      <c r="D122" s="191"/>
      <c r="E122" s="191"/>
      <c r="F122" s="191"/>
      <c r="G122" s="191"/>
      <c r="H122" s="191"/>
      <c r="I122" s="191"/>
      <c r="J122" s="191"/>
      <c r="K122" s="191"/>
      <c r="L122" s="191"/>
      <c r="M122" s="191"/>
      <c r="N122" s="191"/>
      <c r="O122" s="191"/>
      <c r="P122" s="191"/>
      <c r="Q122" s="191"/>
      <c r="R122" s="191"/>
      <c r="S122" s="191"/>
      <c r="T122" s="191"/>
      <c r="U122" s="191"/>
      <c r="V122" s="191"/>
      <c r="W122" s="191"/>
      <c r="X122" s="191"/>
      <c r="Y122" s="191"/>
      <c r="Z122" s="191"/>
      <c r="AA122" s="191"/>
      <c r="AB122" s="191"/>
      <c r="AC122" s="191"/>
      <c r="AD122" s="191"/>
      <c r="AE122" s="191"/>
      <c r="AF122" s="191"/>
      <c r="AG122" s="191"/>
      <c r="AH122" s="191"/>
      <c r="AI122" s="191"/>
      <c r="AJ122" s="191"/>
      <c r="AK122" s="191"/>
      <c r="AL122" s="191"/>
      <c r="AM122" s="191"/>
      <c r="AN122" s="191"/>
      <c r="AO122" s="191"/>
      <c r="AP122" s="191"/>
      <c r="AQ122" s="191"/>
      <c r="AR122" s="191"/>
      <c r="AS122" s="191"/>
      <c r="AT122" s="191"/>
      <c r="AU122" s="191"/>
      <c r="AV122" s="191"/>
      <c r="AW122" s="191"/>
      <c r="AX122" s="191"/>
      <c r="AY122" s="191"/>
      <c r="AZ122" s="191"/>
      <c r="BA122" s="191"/>
    </row>
    <row r="123" spans="1:53" s="192" customFormat="1" ht="18.75" customHeight="1">
      <c r="A123" s="191"/>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row>
    <row r="124" spans="1:53" s="192" customFormat="1" ht="18.75" customHeight="1">
      <c r="A124" s="191"/>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row>
    <row r="125" spans="1:53" s="192" customFormat="1" ht="18.75" customHeight="1">
      <c r="A125" s="191"/>
      <c r="B125" s="191"/>
      <c r="C125" s="191"/>
      <c r="D125" s="191"/>
      <c r="E125" s="191"/>
      <c r="F125" s="191"/>
      <c r="G125" s="191"/>
      <c r="H125" s="191"/>
      <c r="I125" s="191"/>
      <c r="J125" s="191"/>
      <c r="K125" s="191"/>
      <c r="L125" s="191"/>
      <c r="M125" s="191"/>
      <c r="N125" s="191"/>
      <c r="O125" s="191"/>
      <c r="P125" s="191"/>
      <c r="Q125" s="191"/>
      <c r="R125" s="191"/>
      <c r="S125" s="191"/>
      <c r="T125" s="191"/>
      <c r="U125" s="191"/>
      <c r="V125" s="191"/>
      <c r="W125" s="191"/>
      <c r="X125" s="191"/>
      <c r="Y125" s="191"/>
      <c r="Z125" s="191"/>
      <c r="AA125" s="191"/>
      <c r="AB125" s="191"/>
      <c r="AC125" s="191"/>
      <c r="AD125" s="191"/>
      <c r="AE125" s="191"/>
      <c r="AF125" s="191"/>
      <c r="AG125" s="191"/>
      <c r="AH125" s="191"/>
      <c r="AI125" s="191"/>
      <c r="AJ125" s="191"/>
      <c r="AK125" s="191"/>
      <c r="AL125" s="191"/>
      <c r="AM125" s="191"/>
      <c r="AN125" s="191"/>
      <c r="AO125" s="191"/>
      <c r="AP125" s="191"/>
      <c r="AQ125" s="191"/>
      <c r="AR125" s="191"/>
      <c r="AS125" s="191"/>
      <c r="AT125" s="191"/>
      <c r="AU125" s="191"/>
      <c r="AV125" s="191"/>
      <c r="AW125" s="191"/>
      <c r="AX125" s="191"/>
      <c r="AY125" s="191"/>
      <c r="AZ125" s="191"/>
      <c r="BA125" s="191"/>
    </row>
    <row r="126" spans="1:53" s="192" customFormat="1" ht="18.75" customHeight="1">
      <c r="A126" s="191"/>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row>
    <row r="127" spans="1:53" s="192" customFormat="1" ht="18.75" customHeight="1">
      <c r="A127" s="191"/>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row>
    <row r="128" spans="1:53" s="192" customFormat="1" ht="18.75" customHeight="1">
      <c r="A128" s="191"/>
      <c r="B128" s="191"/>
      <c r="C128" s="191"/>
      <c r="D128" s="191"/>
      <c r="E128" s="191"/>
      <c r="F128" s="191"/>
      <c r="G128" s="191"/>
      <c r="H128" s="191"/>
      <c r="I128" s="191"/>
      <c r="J128" s="191"/>
      <c r="K128" s="191"/>
      <c r="L128" s="191"/>
      <c r="M128" s="191"/>
      <c r="N128" s="191"/>
      <c r="O128" s="191"/>
      <c r="P128" s="191"/>
      <c r="Q128" s="191"/>
      <c r="R128" s="191"/>
      <c r="S128" s="191"/>
      <c r="T128" s="191"/>
      <c r="U128" s="191"/>
      <c r="V128" s="191"/>
      <c r="W128" s="191"/>
      <c r="X128" s="191"/>
      <c r="Y128" s="191"/>
      <c r="Z128" s="191"/>
      <c r="AA128" s="191"/>
      <c r="AB128" s="191"/>
      <c r="AC128" s="191"/>
      <c r="AD128" s="191"/>
      <c r="AE128" s="191"/>
      <c r="AF128" s="191"/>
      <c r="AG128" s="191"/>
      <c r="AH128" s="191"/>
      <c r="AI128" s="191"/>
      <c r="AJ128" s="191"/>
      <c r="AK128" s="191"/>
      <c r="AL128" s="191"/>
      <c r="AM128" s="191"/>
      <c r="AN128" s="191"/>
      <c r="AO128" s="191"/>
      <c r="AP128" s="191"/>
      <c r="AQ128" s="191"/>
      <c r="AR128" s="191"/>
      <c r="AS128" s="191"/>
      <c r="AT128" s="191"/>
      <c r="AU128" s="191"/>
      <c r="AV128" s="191"/>
      <c r="AW128" s="191"/>
      <c r="AX128" s="191"/>
      <c r="AY128" s="191"/>
      <c r="AZ128" s="191"/>
      <c r="BA128" s="191"/>
    </row>
    <row r="129" spans="1:53" s="192" customFormat="1" ht="18.75" customHeight="1">
      <c r="A129" s="191"/>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row>
    <row r="130" spans="1:53" s="192" customFormat="1" ht="18.75" customHeight="1">
      <c r="A130" s="191"/>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row>
    <row r="131" spans="1:53" s="192" customFormat="1" ht="18.75" customHeight="1">
      <c r="A131" s="191"/>
      <c r="B131" s="191"/>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191"/>
      <c r="AA131" s="191"/>
      <c r="AB131" s="191"/>
      <c r="AC131" s="191"/>
      <c r="AD131" s="191"/>
      <c r="AE131" s="191"/>
      <c r="AF131" s="191"/>
      <c r="AG131" s="191"/>
      <c r="AH131" s="191"/>
      <c r="AI131" s="191"/>
      <c r="AJ131" s="191"/>
      <c r="AK131" s="191"/>
      <c r="AL131" s="191"/>
      <c r="AM131" s="191"/>
      <c r="AN131" s="191"/>
      <c r="AO131" s="191"/>
      <c r="AP131" s="191"/>
      <c r="AQ131" s="191"/>
      <c r="AR131" s="191"/>
      <c r="AS131" s="191"/>
      <c r="AT131" s="191"/>
      <c r="AU131" s="191"/>
      <c r="AV131" s="191"/>
      <c r="AW131" s="191"/>
      <c r="AX131" s="191"/>
      <c r="AY131" s="191"/>
      <c r="AZ131" s="191"/>
      <c r="BA131" s="191"/>
    </row>
    <row r="132" spans="1:53" s="192" customFormat="1" ht="18.75" customHeight="1">
      <c r="A132" s="191"/>
      <c r="B132" s="191"/>
      <c r="C132" s="191"/>
      <c r="D132" s="191"/>
      <c r="E132" s="191"/>
      <c r="F132" s="191"/>
      <c r="G132" s="191"/>
      <c r="H132" s="191"/>
      <c r="I132" s="191"/>
      <c r="J132" s="191"/>
      <c r="K132" s="191"/>
      <c r="L132" s="191"/>
      <c r="M132" s="191"/>
      <c r="N132" s="191"/>
      <c r="O132" s="191"/>
      <c r="P132" s="191"/>
      <c r="Q132" s="191"/>
      <c r="R132" s="191"/>
      <c r="S132" s="191"/>
      <c r="T132" s="191"/>
      <c r="U132" s="191"/>
      <c r="V132" s="191"/>
      <c r="W132" s="191"/>
      <c r="X132" s="191"/>
      <c r="Y132" s="191"/>
      <c r="Z132" s="191"/>
      <c r="AA132" s="191"/>
      <c r="AB132" s="191"/>
      <c r="AC132" s="191"/>
      <c r="AD132" s="191"/>
      <c r="AE132" s="191"/>
      <c r="AF132" s="191"/>
      <c r="AG132" s="191"/>
      <c r="AH132" s="191"/>
      <c r="AI132" s="191"/>
      <c r="AJ132" s="191"/>
      <c r="AK132" s="191"/>
      <c r="AL132" s="191"/>
      <c r="AM132" s="191"/>
      <c r="AN132" s="191"/>
      <c r="AO132" s="191"/>
      <c r="AP132" s="191"/>
      <c r="AQ132" s="191"/>
      <c r="AR132" s="191"/>
      <c r="AS132" s="191"/>
      <c r="AT132" s="191"/>
      <c r="AU132" s="191"/>
      <c r="AV132" s="191"/>
      <c r="AW132" s="191"/>
      <c r="AX132" s="191"/>
      <c r="AY132" s="191"/>
      <c r="AZ132" s="191"/>
      <c r="BA132" s="191"/>
    </row>
    <row r="133" spans="1:53" s="192" customFormat="1" ht="18.75" customHeight="1">
      <c r="A133" s="191"/>
      <c r="B133" s="191"/>
      <c r="C133" s="191"/>
      <c r="D133" s="191"/>
      <c r="E133" s="191"/>
      <c r="F133" s="191"/>
      <c r="G133" s="191"/>
      <c r="H133" s="191"/>
      <c r="I133" s="191"/>
      <c r="J133" s="191"/>
      <c r="K133" s="191"/>
      <c r="L133" s="191"/>
      <c r="M133" s="191"/>
      <c r="N133" s="191"/>
      <c r="O133" s="191"/>
      <c r="P133" s="191"/>
      <c r="Q133" s="191"/>
      <c r="R133" s="191"/>
      <c r="S133" s="191"/>
      <c r="T133" s="191"/>
      <c r="U133" s="191"/>
      <c r="V133" s="191"/>
      <c r="W133" s="191"/>
      <c r="X133" s="191"/>
      <c r="Y133" s="191"/>
      <c r="Z133" s="191"/>
      <c r="AA133" s="191"/>
      <c r="AB133" s="191"/>
      <c r="AC133" s="191"/>
      <c r="AD133" s="191"/>
      <c r="AE133" s="191"/>
      <c r="AF133" s="191"/>
      <c r="AG133" s="191"/>
      <c r="AH133" s="191"/>
      <c r="AI133" s="191"/>
      <c r="AJ133" s="191"/>
      <c r="AK133" s="191"/>
      <c r="AL133" s="191"/>
      <c r="AM133" s="191"/>
      <c r="AN133" s="191"/>
      <c r="AO133" s="191"/>
      <c r="AP133" s="191"/>
      <c r="AQ133" s="191"/>
      <c r="AR133" s="191"/>
      <c r="AS133" s="191"/>
      <c r="AT133" s="191"/>
      <c r="AU133" s="191"/>
      <c r="AV133" s="191"/>
      <c r="AW133" s="191"/>
      <c r="AX133" s="191"/>
      <c r="AY133" s="191"/>
      <c r="AZ133" s="191"/>
      <c r="BA133" s="191"/>
    </row>
    <row r="134" spans="1:53" s="192" customFormat="1" ht="18.75" customHeight="1">
      <c r="A134" s="191"/>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row>
    <row r="135" spans="1:53" s="192" customFormat="1" ht="18.75" customHeight="1">
      <c r="A135" s="191"/>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row>
    <row r="136" spans="1:53" s="192" customFormat="1" ht="18.75" customHeight="1">
      <c r="A136" s="191"/>
      <c r="B136" s="191"/>
      <c r="C136" s="191"/>
      <c r="D136" s="191"/>
      <c r="E136" s="191"/>
      <c r="F136" s="191"/>
      <c r="G136" s="191"/>
      <c r="H136" s="191"/>
      <c r="I136" s="191"/>
      <c r="J136" s="191"/>
      <c r="K136" s="191"/>
      <c r="L136" s="191"/>
      <c r="M136" s="191"/>
      <c r="N136" s="191"/>
      <c r="O136" s="191"/>
      <c r="P136" s="191"/>
      <c r="Q136" s="191"/>
      <c r="R136" s="191"/>
      <c r="S136" s="191"/>
      <c r="T136" s="191"/>
      <c r="U136" s="191"/>
      <c r="V136" s="191"/>
      <c r="W136" s="191"/>
      <c r="X136" s="191"/>
      <c r="Y136" s="191"/>
      <c r="Z136" s="191"/>
      <c r="AA136" s="191"/>
      <c r="AB136" s="191"/>
      <c r="AC136" s="191"/>
      <c r="AD136" s="191"/>
      <c r="AE136" s="191"/>
      <c r="AF136" s="191"/>
      <c r="AG136" s="191"/>
      <c r="AH136" s="191"/>
      <c r="AI136" s="191"/>
      <c r="AJ136" s="191"/>
      <c r="AK136" s="191"/>
      <c r="AL136" s="191"/>
      <c r="AM136" s="191"/>
      <c r="AN136" s="191"/>
      <c r="AO136" s="191"/>
      <c r="AP136" s="191"/>
      <c r="AQ136" s="191"/>
      <c r="AR136" s="191"/>
      <c r="AS136" s="191"/>
      <c r="AT136" s="191"/>
      <c r="AU136" s="191"/>
      <c r="AV136" s="191"/>
      <c r="AW136" s="191"/>
      <c r="AX136" s="191"/>
      <c r="AY136" s="191"/>
      <c r="AZ136" s="191"/>
      <c r="BA136" s="191"/>
    </row>
    <row r="137" spans="1:53" s="192" customFormat="1" ht="18.75" customHeight="1">
      <c r="A137" s="191"/>
      <c r="B137" s="191"/>
      <c r="C137" s="191"/>
      <c r="D137" s="191"/>
      <c r="E137" s="191"/>
      <c r="F137" s="191"/>
      <c r="G137" s="191"/>
      <c r="H137" s="191"/>
      <c r="I137" s="191"/>
      <c r="J137" s="191"/>
      <c r="K137" s="191"/>
      <c r="L137" s="191"/>
      <c r="M137" s="191"/>
      <c r="N137" s="191"/>
      <c r="O137" s="191"/>
      <c r="P137" s="191"/>
      <c r="Q137" s="191"/>
      <c r="R137" s="191"/>
      <c r="S137" s="191"/>
      <c r="T137" s="191"/>
      <c r="U137" s="191"/>
      <c r="V137" s="191"/>
      <c r="W137" s="191"/>
      <c r="X137" s="191"/>
      <c r="Y137" s="191"/>
      <c r="Z137" s="191"/>
      <c r="AA137" s="191"/>
      <c r="AB137" s="191"/>
      <c r="AC137" s="191"/>
      <c r="AD137" s="191"/>
      <c r="AE137" s="191"/>
      <c r="AF137" s="191"/>
      <c r="AG137" s="191"/>
      <c r="AH137" s="191"/>
      <c r="AI137" s="191"/>
      <c r="AJ137" s="191"/>
      <c r="AK137" s="191"/>
      <c r="AL137" s="191"/>
      <c r="AM137" s="191"/>
      <c r="AN137" s="191"/>
      <c r="AO137" s="191"/>
      <c r="AP137" s="191"/>
      <c r="AQ137" s="191"/>
      <c r="AR137" s="191"/>
      <c r="AS137" s="191"/>
      <c r="AT137" s="191"/>
      <c r="AU137" s="191"/>
      <c r="AV137" s="191"/>
      <c r="AW137" s="191"/>
      <c r="AX137" s="191"/>
      <c r="AY137" s="191"/>
      <c r="AZ137" s="191"/>
      <c r="BA137" s="191"/>
    </row>
    <row r="138" spans="1:53" s="192" customFormat="1" ht="18.75" customHeight="1">
      <c r="A138" s="191"/>
      <c r="B138" s="191"/>
      <c r="C138" s="191"/>
      <c r="D138" s="191"/>
      <c r="E138" s="191"/>
      <c r="F138" s="191"/>
      <c r="G138" s="191"/>
      <c r="H138" s="191"/>
      <c r="I138" s="191"/>
      <c r="J138" s="191"/>
      <c r="K138" s="191"/>
      <c r="L138" s="191"/>
      <c r="M138" s="191"/>
      <c r="N138" s="191"/>
      <c r="O138" s="191"/>
      <c r="P138" s="191"/>
      <c r="Q138" s="191"/>
      <c r="R138" s="191"/>
      <c r="S138" s="191"/>
      <c r="T138" s="191"/>
      <c r="U138" s="191"/>
      <c r="V138" s="191"/>
      <c r="W138" s="191"/>
      <c r="X138" s="191"/>
      <c r="Y138" s="191"/>
      <c r="Z138" s="191"/>
      <c r="AA138" s="191"/>
      <c r="AB138" s="191"/>
      <c r="AC138" s="191"/>
      <c r="AD138" s="191"/>
      <c r="AE138" s="191"/>
      <c r="AF138" s="191"/>
      <c r="AG138" s="191"/>
      <c r="AH138" s="191"/>
      <c r="AI138" s="191"/>
      <c r="AJ138" s="191"/>
      <c r="AK138" s="191"/>
      <c r="AL138" s="191"/>
      <c r="AM138" s="191"/>
      <c r="AN138" s="191"/>
      <c r="AO138" s="191"/>
      <c r="AP138" s="191"/>
      <c r="AQ138" s="191"/>
      <c r="AR138" s="191"/>
      <c r="AS138" s="191"/>
      <c r="AT138" s="191"/>
      <c r="AU138" s="191"/>
      <c r="AV138" s="191"/>
      <c r="AW138" s="191"/>
      <c r="AX138" s="191"/>
      <c r="AY138" s="191"/>
      <c r="AZ138" s="191"/>
      <c r="BA138" s="191"/>
    </row>
    <row r="139" spans="1:53" s="192" customFormat="1" ht="18.75" customHeight="1">
      <c r="A139" s="191"/>
      <c r="B139" s="191"/>
      <c r="C139" s="191"/>
      <c r="D139" s="191"/>
      <c r="E139" s="191"/>
      <c r="F139" s="191"/>
      <c r="G139" s="191"/>
      <c r="H139" s="191"/>
      <c r="I139" s="191"/>
      <c r="J139" s="191"/>
      <c r="K139" s="191"/>
      <c r="L139" s="191"/>
      <c r="M139" s="191"/>
      <c r="N139" s="191"/>
      <c r="O139" s="191"/>
      <c r="P139" s="191"/>
      <c r="Q139" s="191"/>
      <c r="R139" s="191"/>
      <c r="S139" s="191"/>
      <c r="T139" s="191"/>
      <c r="U139" s="191"/>
      <c r="V139" s="191"/>
      <c r="W139" s="191"/>
      <c r="X139" s="191"/>
      <c r="Y139" s="191"/>
      <c r="Z139" s="191"/>
      <c r="AA139" s="191"/>
      <c r="AB139" s="191"/>
      <c r="AC139" s="191"/>
      <c r="AD139" s="191"/>
      <c r="AE139" s="191"/>
      <c r="AF139" s="191"/>
      <c r="AG139" s="191"/>
      <c r="AH139" s="191"/>
      <c r="AI139" s="191"/>
      <c r="AJ139" s="191"/>
      <c r="AK139" s="191"/>
      <c r="AL139" s="191"/>
      <c r="AM139" s="191"/>
      <c r="AN139" s="191"/>
      <c r="AO139" s="191"/>
      <c r="AP139" s="191"/>
      <c r="AQ139" s="191"/>
      <c r="AR139" s="191"/>
      <c r="AS139" s="191"/>
      <c r="AT139" s="191"/>
      <c r="AU139" s="191"/>
      <c r="AV139" s="191"/>
      <c r="AW139" s="191"/>
      <c r="AX139" s="191"/>
      <c r="AY139" s="191"/>
      <c r="AZ139" s="191"/>
      <c r="BA139" s="191"/>
    </row>
    <row r="140" spans="1:53" s="192" customFormat="1" ht="18.75" customHeight="1">
      <c r="A140" s="191"/>
      <c r="B140" s="191"/>
      <c r="C140" s="191"/>
      <c r="D140" s="191"/>
      <c r="E140" s="191"/>
      <c r="F140" s="191"/>
      <c r="G140" s="191"/>
      <c r="H140" s="191"/>
      <c r="I140" s="191"/>
      <c r="J140" s="191"/>
      <c r="K140" s="191"/>
      <c r="L140" s="191"/>
      <c r="M140" s="191"/>
      <c r="N140" s="191"/>
      <c r="O140" s="191"/>
      <c r="P140" s="191"/>
      <c r="Q140" s="191"/>
      <c r="R140" s="191"/>
      <c r="S140" s="191"/>
      <c r="T140" s="191"/>
      <c r="U140" s="191"/>
      <c r="V140" s="191"/>
      <c r="W140" s="191"/>
      <c r="X140" s="191"/>
      <c r="Y140" s="191"/>
      <c r="Z140" s="191"/>
      <c r="AA140" s="191"/>
      <c r="AB140" s="191"/>
      <c r="AC140" s="191"/>
      <c r="AD140" s="191"/>
      <c r="AE140" s="191"/>
      <c r="AF140" s="191"/>
      <c r="AG140" s="191"/>
      <c r="AH140" s="191"/>
      <c r="AI140" s="191"/>
      <c r="AJ140" s="191"/>
      <c r="AK140" s="191"/>
      <c r="AL140" s="191"/>
      <c r="AM140" s="191"/>
      <c r="AN140" s="191"/>
      <c r="AO140" s="191"/>
      <c r="AP140" s="191"/>
      <c r="AQ140" s="191"/>
      <c r="AR140" s="191"/>
      <c r="AS140" s="191"/>
      <c r="AT140" s="191"/>
      <c r="AU140" s="191"/>
      <c r="AV140" s="191"/>
      <c r="AW140" s="191"/>
      <c r="AX140" s="191"/>
      <c r="AY140" s="191"/>
      <c r="AZ140" s="191"/>
      <c r="BA140" s="191"/>
    </row>
    <row r="141" spans="1:53" s="192" customFormat="1" ht="18.75" customHeight="1">
      <c r="A141" s="191"/>
      <c r="B141" s="191"/>
      <c r="C141" s="191"/>
      <c r="D141" s="191"/>
      <c r="E141" s="191"/>
      <c r="F141" s="191"/>
      <c r="G141" s="191"/>
      <c r="H141" s="191"/>
      <c r="I141" s="191"/>
      <c r="J141" s="191"/>
      <c r="K141" s="191"/>
      <c r="L141" s="191"/>
      <c r="M141" s="191"/>
      <c r="N141" s="191"/>
      <c r="O141" s="191"/>
      <c r="P141" s="191"/>
      <c r="Q141" s="191"/>
      <c r="R141" s="191"/>
      <c r="S141" s="191"/>
      <c r="T141" s="191"/>
      <c r="U141" s="191"/>
      <c r="V141" s="191"/>
      <c r="W141" s="191"/>
      <c r="X141" s="191"/>
      <c r="Y141" s="191"/>
      <c r="Z141" s="191"/>
      <c r="AA141" s="191"/>
      <c r="AB141" s="191"/>
      <c r="AC141" s="191"/>
      <c r="AD141" s="191"/>
      <c r="AE141" s="191"/>
      <c r="AF141" s="191"/>
      <c r="AG141" s="191"/>
      <c r="AH141" s="191"/>
      <c r="AI141" s="191"/>
      <c r="AJ141" s="191"/>
      <c r="AK141" s="191"/>
      <c r="AL141" s="191"/>
      <c r="AM141" s="191"/>
      <c r="AN141" s="191"/>
      <c r="AO141" s="191"/>
      <c r="AP141" s="191"/>
      <c r="AQ141" s="191"/>
      <c r="AR141" s="191"/>
      <c r="AS141" s="191"/>
      <c r="AT141" s="191"/>
      <c r="AU141" s="191"/>
      <c r="AV141" s="191"/>
      <c r="AW141" s="191"/>
      <c r="AX141" s="191"/>
      <c r="AY141" s="191"/>
      <c r="AZ141" s="191"/>
      <c r="BA141" s="191"/>
    </row>
    <row r="142" spans="1:53" s="192" customFormat="1" ht="18.75" customHeight="1">
      <c r="A142" s="191"/>
      <c r="B142" s="191"/>
      <c r="C142" s="191"/>
      <c r="D142" s="191"/>
      <c r="E142" s="191"/>
      <c r="F142" s="191"/>
      <c r="G142" s="191"/>
      <c r="H142" s="191"/>
      <c r="I142" s="191"/>
      <c r="J142" s="191"/>
      <c r="K142" s="191"/>
      <c r="L142" s="191"/>
      <c r="M142" s="191"/>
      <c r="N142" s="191"/>
      <c r="O142" s="191"/>
      <c r="P142" s="191"/>
      <c r="Q142" s="191"/>
      <c r="R142" s="191"/>
      <c r="S142" s="191"/>
      <c r="T142" s="191"/>
      <c r="U142" s="191"/>
      <c r="V142" s="191"/>
      <c r="W142" s="191"/>
      <c r="X142" s="191"/>
      <c r="Y142" s="191"/>
      <c r="Z142" s="191"/>
      <c r="AA142" s="191"/>
      <c r="AB142" s="191"/>
      <c r="AC142" s="191"/>
      <c r="AD142" s="191"/>
      <c r="AE142" s="191"/>
      <c r="AF142" s="191"/>
      <c r="AG142" s="191"/>
      <c r="AH142" s="191"/>
      <c r="AI142" s="191"/>
      <c r="AJ142" s="191"/>
      <c r="AK142" s="191"/>
      <c r="AL142" s="191"/>
      <c r="AM142" s="191"/>
      <c r="AN142" s="191"/>
      <c r="AO142" s="191"/>
      <c r="AP142" s="191"/>
      <c r="AQ142" s="191"/>
      <c r="AR142" s="191"/>
      <c r="AS142" s="191"/>
      <c r="AT142" s="191"/>
      <c r="AU142" s="191"/>
      <c r="AV142" s="191"/>
      <c r="AW142" s="191"/>
      <c r="AX142" s="191"/>
      <c r="AY142" s="191"/>
      <c r="AZ142" s="191"/>
      <c r="BA142" s="191"/>
    </row>
    <row r="143" spans="1:53" s="192" customFormat="1" ht="18.75" customHeight="1">
      <c r="A143" s="191"/>
      <c r="B143" s="191"/>
      <c r="C143" s="191"/>
      <c r="D143" s="191"/>
      <c r="E143" s="191"/>
      <c r="F143" s="191"/>
      <c r="G143" s="191"/>
      <c r="H143" s="191"/>
      <c r="I143" s="191"/>
      <c r="J143" s="191"/>
      <c r="K143" s="191"/>
      <c r="L143" s="191"/>
      <c r="M143" s="191"/>
      <c r="N143" s="191"/>
      <c r="O143" s="191"/>
      <c r="P143" s="191"/>
      <c r="Q143" s="191"/>
      <c r="R143" s="191"/>
      <c r="S143" s="191"/>
      <c r="T143" s="191"/>
      <c r="U143" s="191"/>
      <c r="V143" s="191"/>
      <c r="W143" s="191"/>
      <c r="X143" s="191"/>
      <c r="Y143" s="191"/>
      <c r="Z143" s="191"/>
      <c r="AA143" s="191"/>
      <c r="AB143" s="191"/>
      <c r="AC143" s="191"/>
      <c r="AD143" s="191"/>
      <c r="AE143" s="191"/>
      <c r="AF143" s="191"/>
      <c r="AG143" s="191"/>
      <c r="AH143" s="191"/>
      <c r="AI143" s="191"/>
      <c r="AJ143" s="191"/>
      <c r="AK143" s="191"/>
      <c r="AL143" s="191"/>
      <c r="AM143" s="191"/>
      <c r="AN143" s="191"/>
      <c r="AO143" s="191"/>
      <c r="AP143" s="191"/>
      <c r="AQ143" s="191"/>
      <c r="AR143" s="191"/>
      <c r="AS143" s="191"/>
      <c r="AT143" s="191"/>
      <c r="AU143" s="191"/>
      <c r="AV143" s="191"/>
      <c r="AW143" s="191"/>
      <c r="AX143" s="191"/>
      <c r="AY143" s="191"/>
      <c r="AZ143" s="191"/>
      <c r="BA143" s="191"/>
    </row>
    <row r="144" spans="1:53" s="192" customFormat="1" ht="18.75" customHeight="1">
      <c r="A144" s="191"/>
      <c r="B144" s="191"/>
      <c r="C144" s="191"/>
      <c r="D144" s="191"/>
      <c r="E144" s="191"/>
      <c r="F144" s="191"/>
      <c r="G144" s="191"/>
      <c r="H144" s="191"/>
      <c r="I144" s="191"/>
      <c r="J144" s="191"/>
      <c r="K144" s="191"/>
      <c r="L144" s="191"/>
      <c r="M144" s="191"/>
      <c r="N144" s="191"/>
      <c r="O144" s="191"/>
      <c r="P144" s="191"/>
      <c r="Q144" s="191"/>
      <c r="R144" s="191"/>
      <c r="S144" s="191"/>
      <c r="T144" s="191"/>
      <c r="U144" s="191"/>
      <c r="V144" s="191"/>
      <c r="W144" s="191"/>
      <c r="X144" s="191"/>
      <c r="Y144" s="191"/>
      <c r="Z144" s="191"/>
      <c r="AA144" s="191"/>
      <c r="AB144" s="191"/>
      <c r="AC144" s="191"/>
      <c r="AD144" s="191"/>
      <c r="AE144" s="191"/>
      <c r="AF144" s="191"/>
      <c r="AG144" s="191"/>
      <c r="AH144" s="191"/>
      <c r="AI144" s="191"/>
      <c r="AJ144" s="191"/>
      <c r="AK144" s="191"/>
      <c r="AL144" s="191"/>
      <c r="AM144" s="191"/>
      <c r="AN144" s="191"/>
      <c r="AO144" s="191"/>
      <c r="AP144" s="191"/>
      <c r="AQ144" s="191"/>
      <c r="AR144" s="191"/>
      <c r="AS144" s="191"/>
      <c r="AT144" s="191"/>
      <c r="AU144" s="191"/>
      <c r="AV144" s="191"/>
      <c r="AW144" s="191"/>
      <c r="AX144" s="191"/>
      <c r="AY144" s="191"/>
      <c r="AZ144" s="191"/>
      <c r="BA144" s="191"/>
    </row>
    <row r="145" spans="1:53" s="192" customFormat="1" ht="18.75" customHeight="1">
      <c r="A145" s="191"/>
      <c r="B145" s="191"/>
      <c r="C145" s="191"/>
      <c r="D145" s="191"/>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191"/>
      <c r="AA145" s="191"/>
      <c r="AB145" s="191"/>
      <c r="AC145" s="191"/>
      <c r="AD145" s="191"/>
      <c r="AE145" s="191"/>
      <c r="AF145" s="191"/>
      <c r="AG145" s="191"/>
      <c r="AH145" s="191"/>
      <c r="AI145" s="191"/>
      <c r="AJ145" s="191"/>
      <c r="AK145" s="191"/>
      <c r="AL145" s="191"/>
      <c r="AM145" s="191"/>
      <c r="AN145" s="191"/>
      <c r="AO145" s="191"/>
      <c r="AP145" s="191"/>
      <c r="AQ145" s="191"/>
      <c r="AR145" s="191"/>
      <c r="AS145" s="191"/>
      <c r="AT145" s="191"/>
      <c r="AU145" s="191"/>
      <c r="AV145" s="191"/>
      <c r="AW145" s="191"/>
      <c r="AX145" s="191"/>
      <c r="AY145" s="191"/>
      <c r="AZ145" s="191"/>
      <c r="BA145" s="191"/>
    </row>
    <row r="146" spans="1:53" s="192" customFormat="1" ht="18.75" customHeight="1">
      <c r="A146" s="191"/>
      <c r="B146" s="191"/>
      <c r="C146" s="191"/>
      <c r="D146" s="191"/>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1"/>
      <c r="AA146" s="191"/>
      <c r="AB146" s="191"/>
      <c r="AC146" s="191"/>
      <c r="AD146" s="191"/>
      <c r="AE146" s="191"/>
      <c r="AF146" s="191"/>
      <c r="AG146" s="191"/>
      <c r="AH146" s="191"/>
      <c r="AI146" s="191"/>
      <c r="AJ146" s="191"/>
      <c r="AK146" s="191"/>
      <c r="AL146" s="191"/>
      <c r="AM146" s="191"/>
      <c r="AN146" s="191"/>
      <c r="AO146" s="191"/>
      <c r="AP146" s="191"/>
      <c r="AQ146" s="191"/>
      <c r="AR146" s="191"/>
      <c r="AS146" s="191"/>
      <c r="AT146" s="191"/>
      <c r="AU146" s="191"/>
      <c r="AV146" s="191"/>
      <c r="AW146" s="191"/>
      <c r="AX146" s="191"/>
      <c r="AY146" s="191"/>
      <c r="AZ146" s="191"/>
      <c r="BA146" s="191"/>
    </row>
    <row r="147" spans="1:53" s="192" customFormat="1" ht="18.75" customHeight="1">
      <c r="A147" s="191"/>
      <c r="B147" s="191"/>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191"/>
      <c r="AA147" s="191"/>
      <c r="AB147" s="191"/>
      <c r="AC147" s="191"/>
      <c r="AD147" s="191"/>
      <c r="AE147" s="191"/>
      <c r="AF147" s="191"/>
      <c r="AG147" s="191"/>
      <c r="AH147" s="191"/>
      <c r="AI147" s="191"/>
      <c r="AJ147" s="191"/>
      <c r="AK147" s="191"/>
      <c r="AL147" s="191"/>
      <c r="AM147" s="191"/>
      <c r="AN147" s="191"/>
      <c r="AO147" s="191"/>
      <c r="AP147" s="191"/>
      <c r="AQ147" s="191"/>
      <c r="AR147" s="191"/>
      <c r="AS147" s="191"/>
      <c r="AT147" s="191"/>
      <c r="AU147" s="191"/>
      <c r="AV147" s="191"/>
      <c r="AW147" s="191"/>
      <c r="AX147" s="191"/>
      <c r="AY147" s="191"/>
      <c r="AZ147" s="191"/>
      <c r="BA147" s="191"/>
    </row>
    <row r="148" spans="1:53" s="192" customFormat="1" ht="18.75" customHeight="1">
      <c r="A148" s="191"/>
      <c r="B148" s="191"/>
      <c r="C148" s="191"/>
      <c r="D148" s="191"/>
      <c r="E148" s="191"/>
      <c r="F148" s="191"/>
      <c r="G148" s="191"/>
      <c r="H148" s="191"/>
      <c r="I148" s="191"/>
      <c r="J148" s="191"/>
      <c r="K148" s="191"/>
      <c r="L148" s="191"/>
      <c r="M148" s="191"/>
      <c r="N148" s="191"/>
      <c r="O148" s="191"/>
      <c r="P148" s="191"/>
      <c r="Q148" s="191"/>
      <c r="R148" s="191"/>
      <c r="S148" s="191"/>
      <c r="T148" s="191"/>
      <c r="U148" s="191"/>
      <c r="V148" s="191"/>
      <c r="W148" s="191"/>
      <c r="X148" s="191"/>
      <c r="Y148" s="191"/>
      <c r="Z148" s="191"/>
      <c r="AA148" s="191"/>
      <c r="AB148" s="191"/>
      <c r="AC148" s="191"/>
      <c r="AD148" s="191"/>
      <c r="AE148" s="191"/>
      <c r="AF148" s="191"/>
      <c r="AG148" s="191"/>
      <c r="AH148" s="191"/>
      <c r="AI148" s="191"/>
      <c r="AJ148" s="191"/>
      <c r="AK148" s="191"/>
      <c r="AL148" s="191"/>
      <c r="AM148" s="191"/>
      <c r="AN148" s="191"/>
      <c r="AO148" s="191"/>
      <c r="AP148" s="191"/>
      <c r="AQ148" s="191"/>
      <c r="AR148" s="191"/>
      <c r="AS148" s="191"/>
      <c r="AT148" s="191"/>
      <c r="AU148" s="191"/>
      <c r="AV148" s="191"/>
      <c r="AW148" s="191"/>
      <c r="AX148" s="191"/>
      <c r="AY148" s="191"/>
      <c r="AZ148" s="191"/>
      <c r="BA148" s="191"/>
    </row>
    <row r="149" spans="1:53" s="192" customFormat="1" ht="18.75" customHeight="1">
      <c r="A149" s="221"/>
      <c r="B149" s="221"/>
      <c r="C149" s="221"/>
      <c r="D149" s="221"/>
      <c r="E149" s="221"/>
      <c r="F149" s="221"/>
      <c r="G149" s="221"/>
      <c r="H149" s="221"/>
      <c r="I149" s="221"/>
      <c r="J149" s="221"/>
      <c r="K149" s="221"/>
      <c r="L149" s="221"/>
      <c r="M149" s="221"/>
      <c r="N149" s="221"/>
      <c r="O149" s="191"/>
      <c r="P149" s="191"/>
      <c r="Q149" s="191"/>
      <c r="R149" s="191"/>
      <c r="S149" s="191"/>
      <c r="T149" s="191"/>
      <c r="U149" s="191"/>
      <c r="V149" s="191"/>
      <c r="W149" s="191"/>
      <c r="X149" s="191"/>
      <c r="Y149" s="191"/>
      <c r="Z149" s="191"/>
      <c r="AA149" s="191"/>
      <c r="AB149" s="191"/>
      <c r="AC149" s="191"/>
      <c r="AD149" s="191"/>
      <c r="AE149" s="191"/>
      <c r="AF149" s="191"/>
      <c r="AG149" s="191"/>
      <c r="AH149" s="191"/>
      <c r="AI149" s="191"/>
      <c r="AJ149" s="191"/>
      <c r="AK149" s="191"/>
      <c r="AL149" s="191"/>
      <c r="AM149" s="191"/>
      <c r="AN149" s="191"/>
      <c r="AO149" s="191"/>
      <c r="AP149" s="191"/>
      <c r="AQ149" s="191"/>
      <c r="AR149" s="191"/>
      <c r="AS149" s="191"/>
      <c r="AT149" s="191"/>
      <c r="AU149" s="191"/>
      <c r="AV149" s="191"/>
      <c r="AW149" s="191"/>
      <c r="AX149" s="191"/>
      <c r="AY149" s="191"/>
      <c r="AZ149" s="191"/>
      <c r="BA149" s="191"/>
    </row>
    <row r="150" spans="1:53" s="192" customFormat="1" ht="18.75" customHeight="1">
      <c r="A150" s="221"/>
      <c r="B150" s="221"/>
      <c r="C150" s="221"/>
      <c r="D150" s="221"/>
      <c r="E150" s="221"/>
      <c r="F150" s="221"/>
      <c r="G150" s="221"/>
      <c r="H150" s="221"/>
      <c r="I150" s="221"/>
      <c r="J150" s="221"/>
      <c r="K150" s="221"/>
      <c r="L150" s="221"/>
      <c r="M150" s="221"/>
      <c r="N150" s="221"/>
      <c r="O150" s="191"/>
      <c r="P150" s="191"/>
      <c r="Q150" s="191"/>
      <c r="R150" s="191"/>
      <c r="S150" s="191"/>
      <c r="T150" s="191"/>
      <c r="U150" s="191"/>
      <c r="V150" s="191"/>
      <c r="W150" s="191"/>
      <c r="X150" s="191"/>
      <c r="Y150" s="191"/>
      <c r="Z150" s="191"/>
      <c r="AA150" s="191"/>
      <c r="AB150" s="191"/>
      <c r="AC150" s="191"/>
      <c r="AD150" s="191"/>
      <c r="AE150" s="191"/>
      <c r="AF150" s="191"/>
      <c r="AG150" s="191"/>
      <c r="AH150" s="191"/>
      <c r="AI150" s="191"/>
      <c r="AJ150" s="191"/>
      <c r="AK150" s="191"/>
      <c r="AL150" s="191"/>
      <c r="AM150" s="191"/>
      <c r="AN150" s="191"/>
      <c r="AO150" s="191"/>
      <c r="AP150" s="191"/>
      <c r="AQ150" s="191"/>
      <c r="AR150" s="191"/>
      <c r="AS150" s="191"/>
      <c r="AT150" s="191"/>
      <c r="AU150" s="191"/>
      <c r="AV150" s="191"/>
      <c r="AW150" s="191"/>
      <c r="AX150" s="191"/>
      <c r="AY150" s="191"/>
      <c r="AZ150" s="191"/>
      <c r="BA150" s="191"/>
    </row>
    <row r="151" spans="1:53" s="192" customFormat="1" ht="18.75" customHeight="1">
      <c r="A151" s="221"/>
      <c r="B151" s="221"/>
      <c r="C151" s="221"/>
      <c r="D151" s="221"/>
      <c r="E151" s="221"/>
      <c r="F151" s="221"/>
      <c r="G151" s="221"/>
      <c r="H151" s="221"/>
      <c r="I151" s="221"/>
      <c r="J151" s="221"/>
      <c r="K151" s="221"/>
      <c r="L151" s="221"/>
      <c r="M151" s="221"/>
      <c r="N151" s="221"/>
      <c r="O151" s="191"/>
      <c r="P151" s="191"/>
      <c r="Q151" s="191"/>
      <c r="R151" s="191"/>
      <c r="S151" s="191"/>
      <c r="T151" s="191"/>
      <c r="U151" s="191"/>
      <c r="V151" s="191"/>
      <c r="W151" s="191"/>
      <c r="X151" s="191"/>
      <c r="Y151" s="191"/>
      <c r="Z151" s="191"/>
      <c r="AA151" s="191"/>
      <c r="AB151" s="191"/>
      <c r="AC151" s="191"/>
      <c r="AD151" s="191"/>
      <c r="AE151" s="191"/>
      <c r="AF151" s="191"/>
      <c r="AG151" s="191"/>
      <c r="AH151" s="191"/>
      <c r="AI151" s="191"/>
      <c r="AJ151" s="191"/>
      <c r="AK151" s="191"/>
      <c r="AL151" s="191"/>
      <c r="AM151" s="191"/>
      <c r="AN151" s="191"/>
      <c r="AO151" s="191"/>
      <c r="AP151" s="191"/>
      <c r="AQ151" s="191"/>
      <c r="AR151" s="191"/>
      <c r="AS151" s="191"/>
      <c r="AT151" s="191"/>
      <c r="AU151" s="191"/>
      <c r="AV151" s="191"/>
      <c r="AW151" s="191"/>
      <c r="AX151" s="191"/>
      <c r="AY151" s="191"/>
      <c r="AZ151" s="191"/>
      <c r="BA151" s="191"/>
    </row>
    <row r="152" spans="1:53" s="192" customFormat="1" ht="18.75" customHeight="1">
      <c r="A152" s="221"/>
      <c r="B152" s="221"/>
      <c r="C152" s="221"/>
      <c r="D152" s="221"/>
      <c r="E152" s="221"/>
      <c r="F152" s="221"/>
      <c r="G152" s="221"/>
      <c r="H152" s="221"/>
      <c r="I152" s="221"/>
      <c r="J152" s="221"/>
      <c r="K152" s="221"/>
      <c r="L152" s="221"/>
      <c r="M152" s="221"/>
      <c r="N152" s="221"/>
      <c r="O152" s="191"/>
      <c r="P152" s="191"/>
      <c r="Q152" s="191"/>
      <c r="R152" s="191"/>
      <c r="S152" s="191"/>
      <c r="T152" s="191"/>
      <c r="U152" s="191"/>
      <c r="V152" s="191"/>
      <c r="W152" s="191"/>
      <c r="X152" s="191"/>
      <c r="Y152" s="191"/>
      <c r="Z152" s="191"/>
      <c r="AA152" s="191"/>
      <c r="AB152" s="191"/>
      <c r="AC152" s="191"/>
      <c r="AD152" s="191"/>
      <c r="AE152" s="191"/>
      <c r="AF152" s="191"/>
      <c r="AG152" s="191"/>
      <c r="AH152" s="191"/>
      <c r="AI152" s="191"/>
      <c r="AJ152" s="191"/>
      <c r="AK152" s="191"/>
      <c r="AL152" s="191"/>
      <c r="AM152" s="191"/>
      <c r="AN152" s="191"/>
      <c r="AO152" s="191"/>
      <c r="AP152" s="191"/>
      <c r="AQ152" s="191"/>
      <c r="AR152" s="191"/>
      <c r="AS152" s="191"/>
      <c r="AT152" s="191"/>
      <c r="AU152" s="191"/>
      <c r="AV152" s="191"/>
      <c r="AW152" s="191"/>
      <c r="AX152" s="191"/>
      <c r="AY152" s="191"/>
      <c r="AZ152" s="191"/>
      <c r="BA152" s="191"/>
    </row>
    <row r="153" spans="1:53" s="192" customFormat="1" ht="18.75" customHeight="1">
      <c r="A153" s="221"/>
      <c r="B153" s="221"/>
      <c r="C153" s="221"/>
      <c r="D153" s="221"/>
      <c r="E153" s="221"/>
      <c r="F153" s="221"/>
      <c r="G153" s="221"/>
      <c r="H153" s="221"/>
      <c r="I153" s="221"/>
      <c r="J153" s="221"/>
      <c r="K153" s="221"/>
      <c r="L153" s="221"/>
      <c r="M153" s="221"/>
      <c r="N153" s="221"/>
      <c r="O153" s="191"/>
      <c r="P153" s="191"/>
      <c r="Q153" s="191"/>
      <c r="R153" s="191"/>
      <c r="S153" s="191"/>
      <c r="T153" s="191"/>
      <c r="U153" s="191"/>
      <c r="V153" s="191"/>
      <c r="W153" s="191"/>
      <c r="X153" s="191"/>
      <c r="Y153" s="191"/>
      <c r="Z153" s="191"/>
      <c r="AA153" s="191"/>
      <c r="AB153" s="191"/>
      <c r="AC153" s="191"/>
      <c r="AD153" s="191"/>
      <c r="AE153" s="191"/>
      <c r="AF153" s="191"/>
      <c r="AG153" s="191"/>
      <c r="AH153" s="191"/>
      <c r="AI153" s="191"/>
      <c r="AJ153" s="191"/>
      <c r="AK153" s="191"/>
      <c r="AL153" s="191"/>
      <c r="AM153" s="191"/>
      <c r="AN153" s="191"/>
      <c r="AO153" s="191"/>
      <c r="AP153" s="191"/>
      <c r="AQ153" s="191"/>
      <c r="AR153" s="191"/>
      <c r="AS153" s="191"/>
      <c r="AT153" s="191"/>
      <c r="AU153" s="191"/>
      <c r="AV153" s="191"/>
      <c r="AW153" s="191"/>
      <c r="AX153" s="191"/>
      <c r="AY153" s="191"/>
      <c r="AZ153" s="191"/>
      <c r="BA153" s="191"/>
    </row>
    <row r="154" spans="1:53" s="192" customFormat="1" ht="18.75" customHeight="1">
      <c r="A154" s="221"/>
      <c r="B154" s="221"/>
      <c r="C154" s="221"/>
      <c r="D154" s="221"/>
      <c r="E154" s="221"/>
      <c r="F154" s="221"/>
      <c r="G154" s="221"/>
      <c r="H154" s="221"/>
      <c r="I154" s="221"/>
      <c r="J154" s="221"/>
      <c r="K154" s="221"/>
      <c r="L154" s="221"/>
      <c r="M154" s="221"/>
      <c r="N154" s="221"/>
      <c r="O154" s="191"/>
      <c r="P154" s="191"/>
      <c r="Q154" s="191"/>
      <c r="R154" s="191"/>
      <c r="S154" s="191"/>
      <c r="T154" s="191"/>
      <c r="U154" s="191"/>
      <c r="V154" s="191"/>
      <c r="W154" s="191"/>
      <c r="X154" s="191"/>
      <c r="Y154" s="191"/>
      <c r="Z154" s="191"/>
      <c r="AA154" s="191"/>
      <c r="AB154" s="191"/>
      <c r="AC154" s="191"/>
      <c r="AD154" s="191"/>
      <c r="AE154" s="191"/>
      <c r="AF154" s="191"/>
      <c r="AG154" s="191"/>
      <c r="AH154" s="191"/>
      <c r="AI154" s="191"/>
      <c r="AJ154" s="191"/>
      <c r="AK154" s="191"/>
      <c r="AL154" s="191"/>
      <c r="AM154" s="191"/>
      <c r="AN154" s="191"/>
      <c r="AO154" s="191"/>
      <c r="AP154" s="191"/>
      <c r="AQ154" s="191"/>
      <c r="AR154" s="191"/>
      <c r="AS154" s="191"/>
      <c r="AT154" s="191"/>
      <c r="AU154" s="191"/>
      <c r="AV154" s="191"/>
      <c r="AW154" s="191"/>
      <c r="AX154" s="191"/>
      <c r="AY154" s="191"/>
      <c r="AZ154" s="191"/>
      <c r="BA154" s="191"/>
    </row>
    <row r="155" spans="1:53" s="192" customFormat="1" ht="18.75" customHeight="1">
      <c r="A155" s="221"/>
      <c r="B155" s="221"/>
      <c r="C155" s="221"/>
      <c r="D155" s="221"/>
      <c r="E155" s="221"/>
      <c r="F155" s="221"/>
      <c r="G155" s="221"/>
      <c r="H155" s="221"/>
      <c r="I155" s="221"/>
      <c r="J155" s="221"/>
      <c r="K155" s="221"/>
      <c r="L155" s="221"/>
      <c r="M155" s="221"/>
      <c r="N155" s="221"/>
      <c r="O155" s="191"/>
      <c r="P155" s="191"/>
      <c r="Q155" s="191"/>
      <c r="R155" s="191"/>
      <c r="S155" s="191"/>
      <c r="T155" s="191"/>
      <c r="U155" s="191"/>
      <c r="V155" s="191"/>
      <c r="W155" s="191"/>
      <c r="X155" s="191"/>
      <c r="Y155" s="191"/>
      <c r="Z155" s="191"/>
      <c r="AA155" s="191"/>
      <c r="AB155" s="191"/>
      <c r="AC155" s="191"/>
      <c r="AD155" s="191"/>
      <c r="AE155" s="191"/>
      <c r="AF155" s="191"/>
      <c r="AG155" s="191"/>
      <c r="AH155" s="191"/>
      <c r="AI155" s="191"/>
      <c r="AJ155" s="191"/>
      <c r="AK155" s="191"/>
      <c r="AL155" s="191"/>
      <c r="AM155" s="191"/>
      <c r="AN155" s="191"/>
      <c r="AO155" s="191"/>
      <c r="AP155" s="191"/>
      <c r="AQ155" s="191"/>
      <c r="AR155" s="191"/>
      <c r="AS155" s="191"/>
      <c r="AT155" s="191"/>
      <c r="AU155" s="191"/>
      <c r="AV155" s="191"/>
      <c r="AW155" s="191"/>
      <c r="AX155" s="191"/>
      <c r="AY155" s="191"/>
      <c r="AZ155" s="191"/>
      <c r="BA155" s="191"/>
    </row>
    <row r="156" spans="1:53" s="192" customFormat="1" ht="18.75" customHeight="1">
      <c r="A156" s="221"/>
      <c r="B156" s="221"/>
      <c r="C156" s="221"/>
      <c r="D156" s="221"/>
      <c r="E156" s="221"/>
      <c r="F156" s="221"/>
      <c r="G156" s="221"/>
      <c r="H156" s="221"/>
      <c r="I156" s="221"/>
      <c r="J156" s="221"/>
      <c r="K156" s="221"/>
      <c r="L156" s="221"/>
      <c r="M156" s="221"/>
      <c r="N156" s="221"/>
      <c r="O156" s="191"/>
      <c r="P156" s="191"/>
      <c r="Q156" s="191"/>
      <c r="R156" s="191"/>
      <c r="S156" s="191"/>
      <c r="T156" s="191"/>
      <c r="U156" s="191"/>
      <c r="V156" s="191"/>
      <c r="W156" s="191"/>
      <c r="X156" s="191"/>
      <c r="Y156" s="191"/>
      <c r="Z156" s="191"/>
      <c r="AA156" s="191"/>
      <c r="AB156" s="191"/>
      <c r="AC156" s="191"/>
      <c r="AD156" s="191"/>
      <c r="AE156" s="191"/>
      <c r="AF156" s="191"/>
      <c r="AG156" s="191"/>
      <c r="AH156" s="191"/>
      <c r="AI156" s="191"/>
      <c r="AJ156" s="191"/>
      <c r="AK156" s="191"/>
      <c r="AL156" s="191"/>
      <c r="AM156" s="191"/>
      <c r="AN156" s="191"/>
      <c r="AO156" s="191"/>
      <c r="AP156" s="191"/>
      <c r="AQ156" s="191"/>
      <c r="AR156" s="191"/>
      <c r="AS156" s="191"/>
      <c r="AT156" s="191"/>
      <c r="AU156" s="191"/>
      <c r="AV156" s="191"/>
      <c r="AW156" s="191"/>
      <c r="AX156" s="191"/>
      <c r="AY156" s="191"/>
      <c r="AZ156" s="191"/>
      <c r="BA156" s="191"/>
    </row>
    <row r="157" spans="1:53" s="192" customFormat="1" ht="18.75" customHeight="1">
      <c r="A157" s="221"/>
      <c r="B157" s="221"/>
      <c r="C157" s="221"/>
      <c r="D157" s="221"/>
      <c r="E157" s="221"/>
      <c r="F157" s="221"/>
      <c r="G157" s="221"/>
      <c r="H157" s="221"/>
      <c r="I157" s="221"/>
      <c r="J157" s="221"/>
      <c r="K157" s="221"/>
      <c r="L157" s="221"/>
      <c r="M157" s="221"/>
      <c r="N157" s="221"/>
      <c r="O157" s="191"/>
      <c r="P157" s="191"/>
      <c r="Q157" s="191"/>
      <c r="R157" s="191"/>
      <c r="S157" s="191"/>
      <c r="T157" s="191"/>
      <c r="U157" s="191"/>
      <c r="V157" s="191"/>
      <c r="W157" s="191"/>
      <c r="X157" s="191"/>
      <c r="Y157" s="191"/>
      <c r="Z157" s="191"/>
      <c r="AA157" s="191"/>
      <c r="AB157" s="191"/>
      <c r="AC157" s="191"/>
      <c r="AD157" s="191"/>
      <c r="AE157" s="191"/>
      <c r="AF157" s="191"/>
      <c r="AG157" s="191"/>
      <c r="AH157" s="191"/>
      <c r="AI157" s="191"/>
      <c r="AJ157" s="191"/>
      <c r="AK157" s="191"/>
      <c r="AL157" s="191"/>
      <c r="AM157" s="191"/>
      <c r="AN157" s="191"/>
      <c r="AO157" s="191"/>
      <c r="AP157" s="191"/>
      <c r="AQ157" s="191"/>
      <c r="AR157" s="191"/>
      <c r="AS157" s="191"/>
      <c r="AT157" s="191"/>
      <c r="AU157" s="191"/>
      <c r="AV157" s="191"/>
      <c r="AW157" s="191"/>
      <c r="AX157" s="191"/>
      <c r="AY157" s="191"/>
      <c r="AZ157" s="191"/>
      <c r="BA157" s="191"/>
    </row>
    <row r="158" spans="1:53" s="192" customFormat="1" ht="18.75" customHeight="1">
      <c r="A158" s="221"/>
      <c r="B158" s="221"/>
      <c r="C158" s="221"/>
      <c r="D158" s="221"/>
      <c r="E158" s="221"/>
      <c r="F158" s="221"/>
      <c r="G158" s="221"/>
      <c r="H158" s="221"/>
      <c r="I158" s="221"/>
      <c r="J158" s="221"/>
      <c r="K158" s="221"/>
      <c r="L158" s="221"/>
      <c r="M158" s="221"/>
      <c r="N158" s="221"/>
      <c r="O158" s="191"/>
      <c r="P158" s="191"/>
      <c r="Q158" s="191"/>
      <c r="R158" s="191"/>
      <c r="S158" s="191"/>
      <c r="T158" s="191"/>
      <c r="U158" s="191"/>
      <c r="V158" s="191"/>
      <c r="W158" s="191"/>
      <c r="X158" s="191"/>
      <c r="Y158" s="191"/>
      <c r="Z158" s="191"/>
      <c r="AA158" s="191"/>
      <c r="AB158" s="191"/>
      <c r="AC158" s="191"/>
      <c r="AD158" s="191"/>
      <c r="AE158" s="191"/>
      <c r="AF158" s="191"/>
      <c r="AG158" s="191"/>
      <c r="AH158" s="191"/>
      <c r="AI158" s="191"/>
      <c r="AJ158" s="191"/>
      <c r="AK158" s="191"/>
      <c r="AL158" s="191"/>
      <c r="AM158" s="191"/>
      <c r="AN158" s="191"/>
      <c r="AO158" s="191"/>
      <c r="AP158" s="191"/>
      <c r="AQ158" s="191"/>
      <c r="AR158" s="191"/>
      <c r="AS158" s="191"/>
      <c r="AT158" s="191"/>
      <c r="AU158" s="191"/>
      <c r="AV158" s="191"/>
      <c r="AW158" s="191"/>
      <c r="AX158" s="191"/>
      <c r="AY158" s="191"/>
      <c r="AZ158" s="191"/>
      <c r="BA158" s="191"/>
    </row>
    <row r="159" spans="1:53" s="192" customFormat="1" ht="18.75" customHeight="1">
      <c r="A159" s="221"/>
      <c r="B159" s="221"/>
      <c r="C159" s="221"/>
      <c r="D159" s="221"/>
      <c r="E159" s="221"/>
      <c r="F159" s="221"/>
      <c r="G159" s="221"/>
      <c r="H159" s="221"/>
      <c r="I159" s="221"/>
      <c r="J159" s="221"/>
      <c r="K159" s="221"/>
      <c r="L159" s="221"/>
      <c r="M159" s="221"/>
      <c r="N159" s="221"/>
      <c r="O159" s="191"/>
      <c r="P159" s="191"/>
      <c r="Q159" s="191"/>
      <c r="R159" s="191"/>
      <c r="S159" s="191"/>
      <c r="T159" s="191"/>
      <c r="U159" s="191"/>
      <c r="V159" s="191"/>
      <c r="W159" s="191"/>
      <c r="X159" s="191"/>
      <c r="Y159" s="191"/>
      <c r="Z159" s="191"/>
      <c r="AA159" s="191"/>
      <c r="AB159" s="191"/>
      <c r="AC159" s="191"/>
      <c r="AD159" s="191"/>
      <c r="AE159" s="191"/>
      <c r="AF159" s="191"/>
      <c r="AG159" s="191"/>
      <c r="AH159" s="191"/>
      <c r="AI159" s="191"/>
      <c r="AJ159" s="191"/>
      <c r="AK159" s="191"/>
      <c r="AL159" s="191"/>
      <c r="AM159" s="191"/>
      <c r="AN159" s="191"/>
      <c r="AO159" s="191"/>
      <c r="AP159" s="191"/>
      <c r="AQ159" s="191"/>
      <c r="AR159" s="191"/>
      <c r="AS159" s="191"/>
      <c r="AT159" s="191"/>
      <c r="AU159" s="191"/>
      <c r="AV159" s="191"/>
      <c r="AW159" s="191"/>
      <c r="AX159" s="191"/>
      <c r="AY159" s="191"/>
      <c r="AZ159" s="191"/>
      <c r="BA159" s="191"/>
    </row>
    <row r="160" spans="1:53" s="192" customFormat="1" ht="18.75" customHeight="1">
      <c r="A160" s="221"/>
      <c r="B160" s="221"/>
      <c r="C160" s="221"/>
      <c r="D160" s="221"/>
      <c r="E160" s="221"/>
      <c r="F160" s="221"/>
      <c r="G160" s="221"/>
      <c r="H160" s="221"/>
      <c r="I160" s="221"/>
      <c r="J160" s="221"/>
      <c r="K160" s="221"/>
      <c r="L160" s="221"/>
      <c r="M160" s="221"/>
      <c r="N160" s="221"/>
      <c r="O160" s="191"/>
      <c r="P160" s="191"/>
      <c r="Q160" s="191"/>
      <c r="R160" s="191"/>
      <c r="S160" s="191"/>
      <c r="T160" s="191"/>
      <c r="U160" s="191"/>
      <c r="V160" s="191"/>
      <c r="W160" s="191"/>
      <c r="X160" s="191"/>
      <c r="Y160" s="191"/>
      <c r="Z160" s="191"/>
      <c r="AA160" s="191"/>
      <c r="AB160" s="191"/>
      <c r="AC160" s="191"/>
      <c r="AD160" s="191"/>
      <c r="AE160" s="191"/>
      <c r="AF160" s="191"/>
      <c r="AG160" s="191"/>
      <c r="AH160" s="191"/>
      <c r="AI160" s="191"/>
      <c r="AJ160" s="191"/>
      <c r="AK160" s="191"/>
      <c r="AL160" s="191"/>
      <c r="AM160" s="191"/>
      <c r="AN160" s="191"/>
      <c r="AO160" s="191"/>
      <c r="AP160" s="191"/>
      <c r="AQ160" s="191"/>
      <c r="AR160" s="191"/>
      <c r="AS160" s="191"/>
      <c r="AT160" s="191"/>
      <c r="AU160" s="191"/>
      <c r="AV160" s="191"/>
      <c r="AW160" s="191"/>
      <c r="AX160" s="191"/>
      <c r="AY160" s="191"/>
      <c r="AZ160" s="191"/>
      <c r="BA160" s="191"/>
    </row>
    <row r="161" spans="1:53" s="192" customFormat="1" ht="18.75" customHeight="1">
      <c r="A161" s="221"/>
      <c r="B161" s="221"/>
      <c r="C161" s="221"/>
      <c r="D161" s="221"/>
      <c r="E161" s="221"/>
      <c r="F161" s="221"/>
      <c r="G161" s="221"/>
      <c r="H161" s="221"/>
      <c r="I161" s="221"/>
      <c r="J161" s="221"/>
      <c r="K161" s="221"/>
      <c r="L161" s="221"/>
      <c r="M161" s="221"/>
      <c r="N161" s="221"/>
      <c r="O161" s="191"/>
      <c r="P161" s="191"/>
      <c r="Q161" s="191"/>
      <c r="R161" s="191"/>
      <c r="S161" s="191"/>
      <c r="T161" s="191"/>
      <c r="U161" s="191"/>
      <c r="V161" s="191"/>
      <c r="W161" s="191"/>
      <c r="X161" s="191"/>
      <c r="Y161" s="191"/>
      <c r="Z161" s="191"/>
      <c r="AA161" s="191"/>
      <c r="AB161" s="191"/>
      <c r="AC161" s="191"/>
      <c r="AD161" s="191"/>
      <c r="AE161" s="191"/>
      <c r="AF161" s="191"/>
      <c r="AG161" s="191"/>
      <c r="AH161" s="191"/>
      <c r="AI161" s="191"/>
      <c r="AJ161" s="191"/>
      <c r="AK161" s="191"/>
      <c r="AL161" s="191"/>
      <c r="AM161" s="191"/>
      <c r="AN161" s="191"/>
      <c r="AO161" s="191"/>
      <c r="AP161" s="191"/>
      <c r="AQ161" s="191"/>
      <c r="AR161" s="191"/>
      <c r="AS161" s="191"/>
      <c r="AT161" s="191"/>
      <c r="AU161" s="191"/>
      <c r="AV161" s="191"/>
      <c r="AW161" s="191"/>
      <c r="AX161" s="191"/>
      <c r="AY161" s="191"/>
      <c r="AZ161" s="191"/>
      <c r="BA161" s="191"/>
    </row>
    <row r="162" spans="1:53" s="192" customFormat="1" ht="18.75" customHeight="1">
      <c r="A162" s="221"/>
      <c r="B162" s="221"/>
      <c r="C162" s="221"/>
      <c r="D162" s="221"/>
      <c r="E162" s="221"/>
      <c r="F162" s="221"/>
      <c r="G162" s="221"/>
      <c r="H162" s="221"/>
      <c r="I162" s="221"/>
      <c r="J162" s="221"/>
      <c r="K162" s="221"/>
      <c r="L162" s="221"/>
      <c r="M162" s="221"/>
      <c r="N162" s="221"/>
      <c r="O162" s="191"/>
      <c r="P162" s="191"/>
      <c r="Q162" s="191"/>
      <c r="R162" s="191"/>
      <c r="S162" s="191"/>
      <c r="T162" s="191"/>
      <c r="U162" s="191"/>
      <c r="V162" s="191"/>
      <c r="W162" s="191"/>
      <c r="X162" s="191"/>
      <c r="Y162" s="191"/>
      <c r="Z162" s="191"/>
      <c r="AA162" s="191"/>
      <c r="AB162" s="191"/>
      <c r="AC162" s="191"/>
      <c r="AD162" s="191"/>
      <c r="AE162" s="191"/>
      <c r="AF162" s="191"/>
      <c r="AG162" s="191"/>
      <c r="AH162" s="191"/>
      <c r="AI162" s="191"/>
      <c r="AJ162" s="191"/>
      <c r="AK162" s="191"/>
      <c r="AL162" s="191"/>
      <c r="AM162" s="191"/>
      <c r="AN162" s="191"/>
      <c r="AO162" s="191"/>
      <c r="AP162" s="191"/>
      <c r="AQ162" s="191"/>
      <c r="AR162" s="191"/>
      <c r="AS162" s="191"/>
      <c r="AT162" s="191"/>
      <c r="AU162" s="191"/>
      <c r="AV162" s="191"/>
      <c r="AW162" s="191"/>
      <c r="AX162" s="191"/>
      <c r="AY162" s="191"/>
      <c r="AZ162" s="191"/>
      <c r="BA162" s="191"/>
    </row>
    <row r="163" spans="1:53" s="192" customFormat="1" ht="18.75" customHeight="1">
      <c r="A163" s="221"/>
      <c r="B163" s="221"/>
      <c r="C163" s="221"/>
      <c r="D163" s="221"/>
      <c r="E163" s="221"/>
      <c r="F163" s="221"/>
      <c r="G163" s="221"/>
      <c r="H163" s="221"/>
      <c r="I163" s="221"/>
      <c r="J163" s="221"/>
      <c r="K163" s="221"/>
      <c r="L163" s="221"/>
      <c r="M163" s="221"/>
      <c r="N163" s="221"/>
      <c r="O163" s="191"/>
      <c r="P163" s="191"/>
      <c r="Q163" s="191"/>
      <c r="R163" s="191"/>
      <c r="S163" s="191"/>
      <c r="T163" s="191"/>
      <c r="U163" s="191"/>
      <c r="V163" s="191"/>
      <c r="W163" s="191"/>
      <c r="X163" s="191"/>
      <c r="Y163" s="191"/>
      <c r="Z163" s="191"/>
      <c r="AA163" s="191"/>
      <c r="AB163" s="191"/>
      <c r="AC163" s="191"/>
      <c r="AD163" s="191"/>
      <c r="AE163" s="191"/>
      <c r="AF163" s="191"/>
      <c r="AG163" s="191"/>
      <c r="AH163" s="191"/>
      <c r="AI163" s="191"/>
      <c r="AJ163" s="191"/>
      <c r="AK163" s="191"/>
      <c r="AL163" s="191"/>
      <c r="AM163" s="191"/>
      <c r="AN163" s="191"/>
      <c r="AO163" s="191"/>
      <c r="AP163" s="191"/>
      <c r="AQ163" s="191"/>
      <c r="AR163" s="191"/>
      <c r="AS163" s="191"/>
      <c r="AT163" s="191"/>
      <c r="AU163" s="191"/>
      <c r="AV163" s="191"/>
      <c r="AW163" s="191"/>
      <c r="AX163" s="191"/>
      <c r="AY163" s="191"/>
      <c r="AZ163" s="191"/>
      <c r="BA163" s="191"/>
    </row>
    <row r="164" spans="1:53" s="192" customFormat="1" ht="18.75" customHeight="1">
      <c r="A164" s="221"/>
      <c r="B164" s="221"/>
      <c r="C164" s="221"/>
      <c r="D164" s="221"/>
      <c r="E164" s="221"/>
      <c r="F164" s="221"/>
      <c r="G164" s="221"/>
      <c r="H164" s="221"/>
      <c r="I164" s="221"/>
      <c r="J164" s="221"/>
      <c r="K164" s="221"/>
      <c r="L164" s="221"/>
      <c r="M164" s="221"/>
      <c r="N164" s="221"/>
      <c r="O164" s="191"/>
      <c r="P164" s="191"/>
      <c r="Q164" s="191"/>
      <c r="R164" s="191"/>
      <c r="S164" s="191"/>
      <c r="T164" s="191"/>
      <c r="U164" s="191"/>
      <c r="V164" s="191"/>
      <c r="W164" s="191"/>
      <c r="X164" s="191"/>
      <c r="Y164" s="191"/>
      <c r="Z164" s="191"/>
      <c r="AA164" s="191"/>
      <c r="AB164" s="191"/>
      <c r="AC164" s="191"/>
      <c r="AD164" s="191"/>
      <c r="AE164" s="191"/>
      <c r="AF164" s="191"/>
      <c r="AG164" s="191"/>
      <c r="AH164" s="191"/>
      <c r="AI164" s="191"/>
      <c r="AJ164" s="191"/>
      <c r="AK164" s="191"/>
      <c r="AL164" s="191"/>
      <c r="AM164" s="191"/>
      <c r="AN164" s="191"/>
      <c r="AO164" s="191"/>
      <c r="AP164" s="191"/>
      <c r="AQ164" s="191"/>
      <c r="AR164" s="191"/>
      <c r="AS164" s="191"/>
      <c r="AT164" s="191"/>
      <c r="AU164" s="191"/>
      <c r="AV164" s="191"/>
      <c r="AW164" s="191"/>
      <c r="AX164" s="191"/>
      <c r="AY164" s="191"/>
      <c r="AZ164" s="191"/>
      <c r="BA164" s="191"/>
    </row>
    <row r="165" spans="1:53" s="192" customFormat="1" ht="18.75" customHeight="1">
      <c r="A165" s="221"/>
      <c r="B165" s="221"/>
      <c r="C165" s="221"/>
      <c r="D165" s="221"/>
      <c r="E165" s="221"/>
      <c r="F165" s="221"/>
      <c r="G165" s="221"/>
      <c r="H165" s="221"/>
      <c r="I165" s="221"/>
      <c r="J165" s="221"/>
      <c r="K165" s="221"/>
      <c r="L165" s="221"/>
      <c r="M165" s="221"/>
      <c r="N165" s="221"/>
      <c r="O165" s="191"/>
      <c r="P165" s="191"/>
      <c r="Q165" s="191"/>
      <c r="R165" s="191"/>
      <c r="S165" s="191"/>
      <c r="T165" s="191"/>
      <c r="U165" s="191"/>
      <c r="V165" s="191"/>
      <c r="W165" s="191"/>
      <c r="X165" s="191"/>
      <c r="Y165" s="191"/>
      <c r="Z165" s="191"/>
      <c r="AA165" s="191"/>
      <c r="AB165" s="191"/>
      <c r="AC165" s="191"/>
      <c r="AD165" s="191"/>
      <c r="AE165" s="191"/>
      <c r="AF165" s="191"/>
      <c r="AG165" s="191"/>
      <c r="AH165" s="191"/>
      <c r="AI165" s="191"/>
      <c r="AJ165" s="191"/>
      <c r="AK165" s="191"/>
      <c r="AL165" s="191"/>
      <c r="AM165" s="191"/>
      <c r="AN165" s="191"/>
      <c r="AO165" s="191"/>
      <c r="AP165" s="191"/>
      <c r="AQ165" s="191"/>
      <c r="AR165" s="191"/>
      <c r="AS165" s="191"/>
      <c r="AT165" s="191"/>
      <c r="AU165" s="191"/>
      <c r="AV165" s="191"/>
      <c r="AW165" s="191"/>
      <c r="AX165" s="191"/>
      <c r="AY165" s="191"/>
      <c r="AZ165" s="191"/>
      <c r="BA165" s="191"/>
    </row>
    <row r="166" spans="1:53" s="192" customFormat="1" ht="18.75" customHeight="1">
      <c r="A166" s="221"/>
      <c r="B166" s="221"/>
      <c r="C166" s="221"/>
      <c r="D166" s="221"/>
      <c r="E166" s="221"/>
      <c r="F166" s="221"/>
      <c r="G166" s="221"/>
      <c r="H166" s="221"/>
      <c r="I166" s="221"/>
      <c r="J166" s="221"/>
      <c r="K166" s="221"/>
      <c r="L166" s="221"/>
      <c r="M166" s="221"/>
      <c r="N166" s="221"/>
      <c r="O166" s="191"/>
      <c r="P166" s="191"/>
      <c r="Q166" s="191"/>
      <c r="R166" s="191"/>
      <c r="S166" s="191"/>
      <c r="T166" s="191"/>
      <c r="U166" s="191"/>
      <c r="V166" s="191"/>
      <c r="W166" s="191"/>
      <c r="X166" s="191"/>
      <c r="Y166" s="191"/>
      <c r="Z166" s="191"/>
      <c r="AA166" s="191"/>
      <c r="AB166" s="191"/>
      <c r="AC166" s="191"/>
      <c r="AD166" s="191"/>
      <c r="AE166" s="191"/>
      <c r="AF166" s="191"/>
      <c r="AG166" s="191"/>
      <c r="AH166" s="191"/>
      <c r="AI166" s="191"/>
      <c r="AJ166" s="191"/>
      <c r="AK166" s="191"/>
      <c r="AL166" s="191"/>
      <c r="AM166" s="191"/>
      <c r="AN166" s="191"/>
      <c r="AO166" s="191"/>
      <c r="AP166" s="191"/>
      <c r="AQ166" s="191"/>
      <c r="AR166" s="191"/>
      <c r="AS166" s="191"/>
      <c r="AT166" s="191"/>
      <c r="AU166" s="191"/>
      <c r="AV166" s="191"/>
      <c r="AW166" s="191"/>
      <c r="AX166" s="191"/>
      <c r="AY166" s="191"/>
      <c r="AZ166" s="191"/>
      <c r="BA166" s="191"/>
    </row>
    <row r="167" spans="1:53" s="192" customFormat="1" ht="18.75" customHeight="1">
      <c r="A167" s="221"/>
      <c r="B167" s="221"/>
      <c r="C167" s="221"/>
      <c r="D167" s="221"/>
      <c r="E167" s="221"/>
      <c r="F167" s="221"/>
      <c r="G167" s="221"/>
      <c r="H167" s="221"/>
      <c r="I167" s="221"/>
      <c r="J167" s="221"/>
      <c r="K167" s="221"/>
      <c r="L167" s="221"/>
      <c r="M167" s="221"/>
      <c r="N167" s="221"/>
      <c r="O167" s="191"/>
      <c r="P167" s="191"/>
      <c r="Q167" s="191"/>
      <c r="R167" s="191"/>
      <c r="S167" s="191"/>
      <c r="T167" s="191"/>
      <c r="U167" s="191"/>
      <c r="V167" s="191"/>
      <c r="W167" s="191"/>
      <c r="X167" s="191"/>
      <c r="Y167" s="191"/>
      <c r="Z167" s="191"/>
      <c r="AA167" s="191"/>
      <c r="AB167" s="191"/>
      <c r="AC167" s="191"/>
      <c r="AD167" s="191"/>
      <c r="AE167" s="191"/>
      <c r="AF167" s="191"/>
      <c r="AG167" s="191"/>
      <c r="AH167" s="191"/>
      <c r="AI167" s="191"/>
      <c r="AJ167" s="191"/>
      <c r="AK167" s="191"/>
      <c r="AL167" s="191"/>
      <c r="AM167" s="191"/>
      <c r="AN167" s="191"/>
      <c r="AO167" s="191"/>
      <c r="AP167" s="191"/>
      <c r="AQ167" s="191"/>
      <c r="AR167" s="191"/>
      <c r="AS167" s="191"/>
      <c r="AT167" s="191"/>
      <c r="AU167" s="191"/>
      <c r="AV167" s="191"/>
      <c r="AW167" s="191"/>
      <c r="AX167" s="191"/>
      <c r="AY167" s="191"/>
      <c r="AZ167" s="191"/>
      <c r="BA167" s="191"/>
    </row>
    <row r="168" spans="1:53" s="192" customFormat="1" ht="18.75" customHeight="1">
      <c r="A168" s="221"/>
      <c r="B168" s="221"/>
      <c r="C168" s="221"/>
      <c r="D168" s="221"/>
      <c r="E168" s="221"/>
      <c r="F168" s="221"/>
      <c r="G168" s="221"/>
      <c r="H168" s="221"/>
      <c r="I168" s="221"/>
      <c r="J168" s="221"/>
      <c r="K168" s="221"/>
      <c r="L168" s="221"/>
      <c r="M168" s="221"/>
      <c r="N168" s="221"/>
      <c r="O168" s="191"/>
      <c r="P168" s="191"/>
      <c r="Q168" s="191"/>
      <c r="R168" s="191"/>
      <c r="S168" s="191"/>
      <c r="T168" s="191"/>
      <c r="U168" s="191"/>
      <c r="V168" s="191"/>
      <c r="W168" s="191"/>
      <c r="X168" s="191"/>
      <c r="Y168" s="191"/>
      <c r="Z168" s="191"/>
      <c r="AA168" s="191"/>
      <c r="AB168" s="191"/>
      <c r="AC168" s="191"/>
      <c r="AD168" s="191"/>
      <c r="AE168" s="191"/>
      <c r="AF168" s="191"/>
      <c r="AG168" s="191"/>
      <c r="AH168" s="191"/>
      <c r="AI168" s="191"/>
      <c r="AJ168" s="191"/>
      <c r="AK168" s="191"/>
      <c r="AL168" s="191"/>
      <c r="AM168" s="191"/>
      <c r="AN168" s="191"/>
      <c r="AO168" s="191"/>
      <c r="AP168" s="191"/>
      <c r="AQ168" s="191"/>
      <c r="AR168" s="191"/>
      <c r="AS168" s="191"/>
      <c r="AT168" s="191"/>
      <c r="AU168" s="191"/>
      <c r="AV168" s="191"/>
      <c r="AW168" s="191"/>
      <c r="AX168" s="191"/>
      <c r="AY168" s="191"/>
      <c r="AZ168" s="191"/>
      <c r="BA168" s="191"/>
    </row>
    <row r="169" spans="1:53" s="192" customFormat="1" ht="18.75" customHeight="1">
      <c r="A169" s="221"/>
      <c r="B169" s="221"/>
      <c r="C169" s="221"/>
      <c r="D169" s="221"/>
      <c r="E169" s="221"/>
      <c r="F169" s="221"/>
      <c r="G169" s="221"/>
      <c r="H169" s="221"/>
      <c r="I169" s="221"/>
      <c r="J169" s="221"/>
      <c r="K169" s="221"/>
      <c r="L169" s="221"/>
      <c r="M169" s="221"/>
      <c r="N169" s="221"/>
      <c r="O169" s="191"/>
      <c r="P169" s="191"/>
      <c r="Q169" s="191"/>
      <c r="R169" s="191"/>
      <c r="S169" s="191"/>
      <c r="T169" s="191"/>
      <c r="U169" s="191"/>
      <c r="V169" s="191"/>
      <c r="W169" s="191"/>
      <c r="X169" s="191"/>
      <c r="Y169" s="191"/>
      <c r="Z169" s="191"/>
      <c r="AA169" s="191"/>
      <c r="AB169" s="191"/>
      <c r="AC169" s="191"/>
      <c r="AD169" s="191"/>
      <c r="AE169" s="191"/>
      <c r="AF169" s="191"/>
      <c r="AG169" s="191"/>
      <c r="AH169" s="191"/>
      <c r="AI169" s="191"/>
      <c r="AJ169" s="191"/>
      <c r="AK169" s="191"/>
      <c r="AL169" s="191"/>
      <c r="AM169" s="191"/>
      <c r="AN169" s="191"/>
      <c r="AO169" s="191"/>
      <c r="AP169" s="191"/>
      <c r="AQ169" s="191"/>
      <c r="AR169" s="191"/>
      <c r="AS169" s="191"/>
      <c r="AT169" s="191"/>
      <c r="AU169" s="191"/>
      <c r="AV169" s="191"/>
      <c r="AW169" s="191"/>
      <c r="AX169" s="191"/>
      <c r="AY169" s="191"/>
      <c r="AZ169" s="191"/>
      <c r="BA169" s="191"/>
    </row>
    <row r="170" spans="1:53" s="192" customFormat="1" ht="18.75" customHeight="1">
      <c r="A170" s="221"/>
      <c r="B170" s="221"/>
      <c r="C170" s="221"/>
      <c r="D170" s="221"/>
      <c r="E170" s="221"/>
      <c r="F170" s="221"/>
      <c r="G170" s="221"/>
      <c r="H170" s="221"/>
      <c r="I170" s="221"/>
      <c r="J170" s="221"/>
      <c r="K170" s="221"/>
      <c r="L170" s="221"/>
      <c r="M170" s="221"/>
      <c r="N170" s="221"/>
      <c r="O170" s="191"/>
      <c r="P170" s="191"/>
      <c r="Q170" s="191"/>
      <c r="R170" s="191"/>
      <c r="S170" s="191"/>
      <c r="T170" s="191"/>
      <c r="U170" s="191"/>
      <c r="V170" s="191"/>
      <c r="W170" s="191"/>
      <c r="X170" s="191"/>
      <c r="Y170" s="191"/>
      <c r="Z170" s="191"/>
      <c r="AA170" s="191"/>
      <c r="AB170" s="191"/>
      <c r="AC170" s="191"/>
      <c r="AD170" s="191"/>
      <c r="AE170" s="191"/>
      <c r="AF170" s="191"/>
      <c r="AG170" s="191"/>
      <c r="AH170" s="191"/>
      <c r="AI170" s="191"/>
      <c r="AJ170" s="191"/>
      <c r="AK170" s="191"/>
      <c r="AL170" s="191"/>
      <c r="AM170" s="191"/>
      <c r="AN170" s="191"/>
      <c r="AO170" s="191"/>
      <c r="AP170" s="191"/>
      <c r="AQ170" s="191"/>
      <c r="AR170" s="191"/>
      <c r="AS170" s="191"/>
      <c r="AT170" s="191"/>
      <c r="AU170" s="191"/>
      <c r="AV170" s="191"/>
      <c r="AW170" s="191"/>
      <c r="AX170" s="191"/>
      <c r="AY170" s="191"/>
      <c r="AZ170" s="191"/>
      <c r="BA170" s="191"/>
    </row>
    <row r="171" spans="1:53" s="192" customFormat="1" ht="18.75" customHeight="1">
      <c r="A171" s="221"/>
      <c r="B171" s="221"/>
      <c r="C171" s="221"/>
      <c r="D171" s="221"/>
      <c r="E171" s="221"/>
      <c r="F171" s="221"/>
      <c r="G171" s="221"/>
      <c r="H171" s="221"/>
      <c r="I171" s="221"/>
      <c r="J171" s="221"/>
      <c r="K171" s="221"/>
      <c r="L171" s="221"/>
      <c r="M171" s="221"/>
      <c r="N171" s="221"/>
      <c r="O171" s="191"/>
      <c r="P171" s="191"/>
      <c r="Q171" s="191"/>
      <c r="R171" s="191"/>
      <c r="S171" s="191"/>
      <c r="T171" s="191"/>
      <c r="U171" s="191"/>
      <c r="V171" s="191"/>
      <c r="W171" s="191"/>
      <c r="X171" s="191"/>
      <c r="Y171" s="191"/>
      <c r="Z171" s="191"/>
      <c r="AA171" s="191"/>
      <c r="AB171" s="191"/>
      <c r="AC171" s="191"/>
      <c r="AD171" s="191"/>
      <c r="AE171" s="191"/>
      <c r="AF171" s="191"/>
      <c r="AG171" s="191"/>
      <c r="AH171" s="191"/>
      <c r="AI171" s="191"/>
      <c r="AJ171" s="191"/>
      <c r="AK171" s="191"/>
      <c r="AL171" s="191"/>
      <c r="AM171" s="191"/>
      <c r="AN171" s="191"/>
      <c r="AO171" s="191"/>
      <c r="AP171" s="191"/>
      <c r="AQ171" s="191"/>
      <c r="AR171" s="191"/>
      <c r="AS171" s="191"/>
      <c r="AT171" s="191"/>
      <c r="AU171" s="191"/>
      <c r="AV171" s="191"/>
      <c r="AW171" s="191"/>
      <c r="AX171" s="191"/>
      <c r="AY171" s="191"/>
      <c r="AZ171" s="191"/>
      <c r="BA171" s="191"/>
    </row>
    <row r="172" spans="1:53" s="192" customFormat="1" ht="18.75" customHeight="1">
      <c r="A172" s="221"/>
      <c r="B172" s="221"/>
      <c r="C172" s="221"/>
      <c r="D172" s="221"/>
      <c r="E172" s="221"/>
      <c r="F172" s="221"/>
      <c r="G172" s="221"/>
      <c r="H172" s="221"/>
      <c r="I172" s="221"/>
      <c r="J172" s="221"/>
      <c r="K172" s="221"/>
      <c r="L172" s="221"/>
      <c r="M172" s="221"/>
      <c r="N172" s="221"/>
      <c r="O172" s="191"/>
      <c r="P172" s="191"/>
      <c r="Q172" s="191"/>
      <c r="R172" s="191"/>
      <c r="S172" s="191"/>
      <c r="T172" s="191"/>
      <c r="U172" s="191"/>
      <c r="V172" s="191"/>
      <c r="W172" s="191"/>
      <c r="X172" s="191"/>
      <c r="Y172" s="191"/>
      <c r="Z172" s="191"/>
      <c r="AA172" s="191"/>
      <c r="AB172" s="191"/>
      <c r="AC172" s="191"/>
      <c r="AD172" s="191"/>
      <c r="AE172" s="191"/>
      <c r="AF172" s="191"/>
      <c r="AG172" s="191"/>
      <c r="AH172" s="191"/>
      <c r="AI172" s="191"/>
      <c r="AJ172" s="191"/>
      <c r="AK172" s="191"/>
      <c r="AL172" s="191"/>
      <c r="AM172" s="191"/>
      <c r="AN172" s="191"/>
      <c r="AO172" s="191"/>
      <c r="AP172" s="191"/>
      <c r="AQ172" s="191"/>
      <c r="AR172" s="191"/>
      <c r="AS172" s="191"/>
      <c r="AT172" s="191"/>
      <c r="AU172" s="191"/>
      <c r="AV172" s="191"/>
      <c r="AW172" s="191"/>
      <c r="AX172" s="191"/>
      <c r="AY172" s="191"/>
      <c r="AZ172" s="191"/>
      <c r="BA172" s="191"/>
    </row>
    <row r="173" spans="1:53" s="192" customFormat="1" ht="18.75" customHeight="1">
      <c r="A173" s="221"/>
      <c r="B173" s="221"/>
      <c r="C173" s="221"/>
      <c r="D173" s="221"/>
      <c r="E173" s="221"/>
      <c r="F173" s="221"/>
      <c r="G173" s="221"/>
      <c r="H173" s="221"/>
      <c r="I173" s="221"/>
      <c r="J173" s="221"/>
      <c r="K173" s="221"/>
      <c r="L173" s="221"/>
      <c r="M173" s="221"/>
      <c r="N173" s="221"/>
      <c r="O173" s="191"/>
      <c r="P173" s="191"/>
      <c r="Q173" s="191"/>
      <c r="R173" s="191"/>
      <c r="S173" s="191"/>
      <c r="T173" s="191"/>
      <c r="U173" s="191"/>
      <c r="V173" s="191"/>
      <c r="W173" s="191"/>
      <c r="X173" s="191"/>
      <c r="Y173" s="191"/>
      <c r="Z173" s="191"/>
      <c r="AA173" s="191"/>
      <c r="AB173" s="191"/>
      <c r="AC173" s="191"/>
      <c r="AD173" s="191"/>
      <c r="AE173" s="191"/>
      <c r="AF173" s="191"/>
      <c r="AG173" s="191"/>
      <c r="AH173" s="191"/>
      <c r="AI173" s="191"/>
      <c r="AJ173" s="191"/>
      <c r="AK173" s="191"/>
      <c r="AL173" s="191"/>
      <c r="AM173" s="191"/>
      <c r="AN173" s="191"/>
      <c r="AO173" s="191"/>
      <c r="AP173" s="191"/>
      <c r="AQ173" s="191"/>
      <c r="AR173" s="191"/>
      <c r="AS173" s="191"/>
      <c r="AT173" s="191"/>
      <c r="AU173" s="191"/>
      <c r="AV173" s="191"/>
      <c r="AW173" s="191"/>
      <c r="AX173" s="191"/>
      <c r="AY173" s="191"/>
      <c r="AZ173" s="191"/>
      <c r="BA173" s="191"/>
    </row>
    <row r="174" spans="1:53" s="192" customFormat="1" ht="18.75" customHeight="1">
      <c r="A174" s="221"/>
      <c r="B174" s="221"/>
      <c r="C174" s="221"/>
      <c r="D174" s="221"/>
      <c r="E174" s="221"/>
      <c r="F174" s="221"/>
      <c r="G174" s="221"/>
      <c r="H174" s="221"/>
      <c r="I174" s="221"/>
      <c r="J174" s="221"/>
      <c r="K174" s="221"/>
      <c r="L174" s="221"/>
      <c r="M174" s="221"/>
      <c r="N174" s="221"/>
      <c r="O174" s="191"/>
      <c r="P174" s="191"/>
      <c r="Q174" s="191"/>
      <c r="R174" s="191"/>
      <c r="S174" s="191"/>
      <c r="T174" s="191"/>
      <c r="U174" s="191"/>
      <c r="V174" s="191"/>
      <c r="W174" s="191"/>
      <c r="X174" s="191"/>
      <c r="Y174" s="191"/>
      <c r="Z174" s="191"/>
      <c r="AA174" s="191"/>
      <c r="AB174" s="191"/>
      <c r="AC174" s="191"/>
      <c r="AD174" s="191"/>
      <c r="AE174" s="191"/>
      <c r="AF174" s="191"/>
      <c r="AG174" s="191"/>
      <c r="AH174" s="191"/>
      <c r="AI174" s="191"/>
      <c r="AJ174" s="191"/>
      <c r="AK174" s="191"/>
      <c r="AL174" s="191"/>
      <c r="AM174" s="191"/>
      <c r="AN174" s="191"/>
      <c r="AO174" s="191"/>
      <c r="AP174" s="191"/>
      <c r="AQ174" s="191"/>
      <c r="AR174" s="191"/>
      <c r="AS174" s="191"/>
      <c r="AT174" s="191"/>
      <c r="AU174" s="191"/>
      <c r="AV174" s="191"/>
      <c r="AW174" s="191"/>
      <c r="AX174" s="191"/>
      <c r="AY174" s="191"/>
      <c r="AZ174" s="191"/>
      <c r="BA174" s="191"/>
    </row>
    <row r="175" spans="1:53" s="192" customFormat="1" ht="18.75" customHeight="1">
      <c r="A175" s="221"/>
      <c r="B175" s="221"/>
      <c r="C175" s="221"/>
      <c r="D175" s="221"/>
      <c r="E175" s="221"/>
      <c r="F175" s="221"/>
      <c r="G175" s="221"/>
      <c r="H175" s="221"/>
      <c r="I175" s="221"/>
      <c r="J175" s="221"/>
      <c r="K175" s="221"/>
      <c r="L175" s="221"/>
      <c r="M175" s="221"/>
      <c r="N175" s="221"/>
      <c r="O175" s="191"/>
      <c r="P175" s="191"/>
      <c r="Q175" s="191"/>
      <c r="R175" s="191"/>
      <c r="S175" s="191"/>
      <c r="T175" s="191"/>
      <c r="U175" s="191"/>
      <c r="V175" s="191"/>
      <c r="W175" s="191"/>
      <c r="X175" s="191"/>
      <c r="Y175" s="191"/>
      <c r="Z175" s="191"/>
      <c r="AA175" s="191"/>
      <c r="AB175" s="191"/>
      <c r="AC175" s="191"/>
      <c r="AD175" s="191"/>
      <c r="AE175" s="191"/>
      <c r="AF175" s="191"/>
      <c r="AG175" s="191"/>
      <c r="AH175" s="191"/>
      <c r="AI175" s="191"/>
      <c r="AJ175" s="191"/>
      <c r="AK175" s="191"/>
      <c r="AL175" s="191"/>
      <c r="AM175" s="191"/>
      <c r="AN175" s="191"/>
      <c r="AO175" s="191"/>
      <c r="AP175" s="191"/>
      <c r="AQ175" s="191"/>
      <c r="AR175" s="191"/>
      <c r="AS175" s="191"/>
      <c r="AT175" s="191"/>
      <c r="AU175" s="191"/>
      <c r="AV175" s="191"/>
      <c r="AW175" s="191"/>
      <c r="AX175" s="191"/>
      <c r="AY175" s="191"/>
      <c r="AZ175" s="191"/>
      <c r="BA175" s="191"/>
    </row>
    <row r="176" spans="1:53" s="192" customFormat="1" ht="18.75" customHeight="1">
      <c r="A176" s="221"/>
      <c r="B176" s="221"/>
      <c r="C176" s="221"/>
      <c r="D176" s="221"/>
      <c r="E176" s="221"/>
      <c r="F176" s="221"/>
      <c r="G176" s="221"/>
      <c r="H176" s="221"/>
      <c r="I176" s="221"/>
      <c r="J176" s="221"/>
      <c r="K176" s="221"/>
      <c r="L176" s="221"/>
      <c r="M176" s="221"/>
      <c r="N176" s="221"/>
      <c r="O176" s="191"/>
      <c r="P176" s="191"/>
      <c r="Q176" s="191"/>
      <c r="R176" s="191"/>
      <c r="S176" s="191"/>
      <c r="T176" s="191"/>
      <c r="U176" s="191"/>
      <c r="V176" s="191"/>
      <c r="W176" s="191"/>
      <c r="X176" s="191"/>
      <c r="Y176" s="191"/>
      <c r="Z176" s="191"/>
      <c r="AA176" s="191"/>
      <c r="AB176" s="191"/>
      <c r="AC176" s="191"/>
      <c r="AD176" s="191"/>
      <c r="AE176" s="191"/>
      <c r="AF176" s="191"/>
      <c r="AG176" s="191"/>
      <c r="AH176" s="191"/>
      <c r="AI176" s="191"/>
      <c r="AJ176" s="191"/>
      <c r="AK176" s="191"/>
      <c r="AL176" s="191"/>
      <c r="AM176" s="191"/>
      <c r="AN176" s="191"/>
      <c r="AO176" s="191"/>
      <c r="AP176" s="191"/>
      <c r="AQ176" s="191"/>
      <c r="AR176" s="191"/>
      <c r="AS176" s="191"/>
      <c r="AT176" s="191"/>
      <c r="AU176" s="191"/>
      <c r="AV176" s="191"/>
      <c r="AW176" s="191"/>
      <c r="AX176" s="191"/>
      <c r="AY176" s="191"/>
      <c r="AZ176" s="191"/>
      <c r="BA176" s="191"/>
    </row>
    <row r="177" spans="1:53" s="192" customFormat="1" ht="18.75" customHeight="1">
      <c r="A177" s="221"/>
      <c r="B177" s="221"/>
      <c r="C177" s="221"/>
      <c r="D177" s="221"/>
      <c r="E177" s="221"/>
      <c r="F177" s="221"/>
      <c r="G177" s="221"/>
      <c r="H177" s="221"/>
      <c r="I177" s="221"/>
      <c r="J177" s="221"/>
      <c r="K177" s="221"/>
      <c r="L177" s="221"/>
      <c r="M177" s="221"/>
      <c r="N177" s="221"/>
      <c r="O177" s="191"/>
      <c r="P177" s="191"/>
      <c r="Q177" s="191"/>
      <c r="R177" s="191"/>
      <c r="S177" s="191"/>
      <c r="T177" s="191"/>
      <c r="U177" s="191"/>
      <c r="V177" s="191"/>
      <c r="W177" s="191"/>
      <c r="X177" s="191"/>
      <c r="Y177" s="191"/>
      <c r="Z177" s="191"/>
      <c r="AA177" s="191"/>
      <c r="AB177" s="191"/>
      <c r="AC177" s="191"/>
      <c r="AD177" s="191"/>
      <c r="AE177" s="191"/>
      <c r="AF177" s="191"/>
      <c r="AG177" s="191"/>
      <c r="AH177" s="191"/>
      <c r="AI177" s="191"/>
      <c r="AJ177" s="191"/>
      <c r="AK177" s="191"/>
      <c r="AL177" s="191"/>
      <c r="AM177" s="191"/>
      <c r="AN177" s="191"/>
      <c r="AO177" s="191"/>
      <c r="AP177" s="191"/>
      <c r="AQ177" s="191"/>
      <c r="AR177" s="191"/>
      <c r="AS177" s="191"/>
      <c r="AT177" s="191"/>
      <c r="AU177" s="191"/>
      <c r="AV177" s="191"/>
      <c r="AW177" s="191"/>
      <c r="AX177" s="191"/>
      <c r="AY177" s="191"/>
      <c r="AZ177" s="191"/>
      <c r="BA177" s="191"/>
    </row>
    <row r="178" spans="1:53" s="192" customFormat="1" ht="18.75" customHeight="1">
      <c r="A178" s="221"/>
      <c r="B178" s="221"/>
      <c r="C178" s="221"/>
      <c r="D178" s="221"/>
      <c r="E178" s="221"/>
      <c r="F178" s="221"/>
      <c r="G178" s="221"/>
      <c r="H178" s="221"/>
      <c r="I178" s="221"/>
      <c r="J178" s="221"/>
      <c r="K178" s="221"/>
      <c r="L178" s="221"/>
      <c r="M178" s="221"/>
      <c r="N178" s="221"/>
      <c r="O178" s="191"/>
      <c r="P178" s="191"/>
      <c r="Q178" s="191"/>
      <c r="R178" s="191"/>
      <c r="S178" s="191"/>
      <c r="T178" s="191"/>
      <c r="U178" s="191"/>
      <c r="V178" s="191"/>
      <c r="W178" s="191"/>
      <c r="X178" s="191"/>
      <c r="Y178" s="191"/>
      <c r="Z178" s="191"/>
      <c r="AA178" s="191"/>
      <c r="AB178" s="191"/>
      <c r="AC178" s="191"/>
      <c r="AD178" s="191"/>
      <c r="AE178" s="191"/>
      <c r="AF178" s="191"/>
      <c r="AG178" s="191"/>
      <c r="AH178" s="191"/>
      <c r="AI178" s="191"/>
      <c r="AJ178" s="191"/>
      <c r="AK178" s="191"/>
      <c r="AL178" s="191"/>
      <c r="AM178" s="191"/>
      <c r="AN178" s="191"/>
      <c r="AO178" s="191"/>
      <c r="AP178" s="191"/>
      <c r="AQ178" s="191"/>
      <c r="AR178" s="191"/>
      <c r="AS178" s="191"/>
      <c r="AT178" s="191"/>
      <c r="AU178" s="191"/>
      <c r="AV178" s="191"/>
      <c r="AW178" s="191"/>
      <c r="AX178" s="191"/>
      <c r="AY178" s="191"/>
      <c r="AZ178" s="191"/>
      <c r="BA178" s="191"/>
    </row>
    <row r="179" spans="1:53" s="192" customFormat="1" ht="18.75" customHeight="1">
      <c r="A179" s="221"/>
      <c r="B179" s="221"/>
      <c r="C179" s="221"/>
      <c r="D179" s="221"/>
      <c r="E179" s="221"/>
      <c r="F179" s="221"/>
      <c r="G179" s="221"/>
      <c r="H179" s="221"/>
      <c r="I179" s="221"/>
      <c r="J179" s="221"/>
      <c r="K179" s="221"/>
      <c r="L179" s="221"/>
      <c r="M179" s="221"/>
      <c r="N179" s="221"/>
      <c r="O179" s="191"/>
      <c r="P179" s="191"/>
      <c r="Q179" s="191"/>
      <c r="R179" s="191"/>
      <c r="S179" s="191"/>
      <c r="T179" s="191"/>
      <c r="U179" s="191"/>
      <c r="V179" s="191"/>
      <c r="W179" s="191"/>
      <c r="X179" s="191"/>
      <c r="Y179" s="191"/>
      <c r="Z179" s="191"/>
      <c r="AA179" s="191"/>
      <c r="AB179" s="191"/>
      <c r="AC179" s="191"/>
      <c r="AD179" s="191"/>
      <c r="AE179" s="191"/>
      <c r="AF179" s="191"/>
      <c r="AG179" s="191"/>
      <c r="AH179" s="191"/>
      <c r="AI179" s="191"/>
      <c r="AJ179" s="191"/>
      <c r="AK179" s="191"/>
      <c r="AL179" s="191"/>
      <c r="AM179" s="191"/>
      <c r="AN179" s="191"/>
      <c r="AO179" s="191"/>
      <c r="AP179" s="191"/>
      <c r="AQ179" s="191"/>
      <c r="AR179" s="191"/>
      <c r="AS179" s="191"/>
      <c r="AT179" s="191"/>
      <c r="AU179" s="191"/>
      <c r="AV179" s="191"/>
      <c r="AW179" s="191"/>
      <c r="AX179" s="191"/>
      <c r="AY179" s="191"/>
      <c r="AZ179" s="191"/>
      <c r="BA179" s="191"/>
    </row>
    <row r="180" spans="1:53" s="192" customFormat="1" ht="18.75" customHeight="1">
      <c r="A180" s="221"/>
      <c r="B180" s="221"/>
      <c r="C180" s="221"/>
      <c r="D180" s="221"/>
      <c r="E180" s="221"/>
      <c r="F180" s="221"/>
      <c r="G180" s="221"/>
      <c r="H180" s="221"/>
      <c r="I180" s="221"/>
      <c r="J180" s="221"/>
      <c r="K180" s="221"/>
      <c r="L180" s="221"/>
      <c r="M180" s="221"/>
      <c r="N180" s="221"/>
      <c r="O180" s="191"/>
      <c r="P180" s="191"/>
      <c r="Q180" s="191"/>
      <c r="R180" s="191"/>
      <c r="S180" s="191"/>
      <c r="T180" s="191"/>
      <c r="U180" s="191"/>
      <c r="V180" s="191"/>
      <c r="W180" s="191"/>
      <c r="X180" s="191"/>
      <c r="Y180" s="191"/>
      <c r="Z180" s="191"/>
      <c r="AA180" s="191"/>
      <c r="AB180" s="191"/>
      <c r="AC180" s="191"/>
      <c r="AD180" s="191"/>
      <c r="AE180" s="191"/>
      <c r="AF180" s="191"/>
      <c r="AG180" s="191"/>
      <c r="AH180" s="191"/>
      <c r="AI180" s="191"/>
      <c r="AJ180" s="191"/>
      <c r="AK180" s="191"/>
      <c r="AL180" s="191"/>
      <c r="AM180" s="191"/>
      <c r="AN180" s="191"/>
      <c r="AO180" s="191"/>
      <c r="AP180" s="191"/>
      <c r="AQ180" s="191"/>
      <c r="AR180" s="191"/>
      <c r="AS180" s="191"/>
      <c r="AT180" s="191"/>
      <c r="AU180" s="191"/>
      <c r="AV180" s="191"/>
      <c r="AW180" s="191"/>
      <c r="AX180" s="191"/>
      <c r="AY180" s="191"/>
      <c r="AZ180" s="191"/>
      <c r="BA180" s="191"/>
    </row>
    <row r="181" spans="1:53" s="192" customFormat="1" ht="18.75" customHeight="1">
      <c r="A181" s="221"/>
      <c r="B181" s="221"/>
      <c r="C181" s="221"/>
      <c r="D181" s="221"/>
      <c r="E181" s="221"/>
      <c r="F181" s="221"/>
      <c r="G181" s="221"/>
      <c r="H181" s="221"/>
      <c r="I181" s="221"/>
      <c r="J181" s="221"/>
      <c r="K181" s="221"/>
      <c r="L181" s="221"/>
      <c r="M181" s="221"/>
      <c r="N181" s="221"/>
      <c r="O181" s="191"/>
      <c r="P181" s="191"/>
      <c r="Q181" s="191"/>
      <c r="R181" s="191"/>
      <c r="S181" s="191"/>
      <c r="T181" s="191"/>
      <c r="U181" s="191"/>
      <c r="V181" s="191"/>
      <c r="W181" s="191"/>
      <c r="X181" s="191"/>
      <c r="Y181" s="191"/>
      <c r="Z181" s="191"/>
      <c r="AA181" s="191"/>
      <c r="AB181" s="191"/>
      <c r="AC181" s="191"/>
      <c r="AD181" s="191"/>
      <c r="AE181" s="191"/>
      <c r="AF181" s="191"/>
      <c r="AG181" s="191"/>
      <c r="AH181" s="191"/>
      <c r="AI181" s="191"/>
      <c r="AJ181" s="191"/>
      <c r="AK181" s="191"/>
      <c r="AL181" s="191"/>
      <c r="AM181" s="191"/>
      <c r="AN181" s="191"/>
      <c r="AO181" s="191"/>
      <c r="AP181" s="191"/>
      <c r="AQ181" s="191"/>
      <c r="AR181" s="191"/>
      <c r="AS181" s="191"/>
      <c r="AT181" s="191"/>
      <c r="AU181" s="191"/>
      <c r="AV181" s="191"/>
      <c r="AW181" s="191"/>
      <c r="AX181" s="191"/>
      <c r="AY181" s="191"/>
      <c r="AZ181" s="191"/>
      <c r="BA181" s="191"/>
    </row>
    <row r="182" spans="1:53" s="192" customFormat="1" ht="18.75" customHeight="1">
      <c r="A182" s="221"/>
      <c r="B182" s="221"/>
      <c r="C182" s="221"/>
      <c r="D182" s="221"/>
      <c r="E182" s="221"/>
      <c r="F182" s="221"/>
      <c r="G182" s="221"/>
      <c r="H182" s="221"/>
      <c r="I182" s="221"/>
      <c r="J182" s="221"/>
      <c r="K182" s="221"/>
      <c r="L182" s="221"/>
      <c r="M182" s="221"/>
      <c r="N182" s="221"/>
      <c r="O182" s="191"/>
      <c r="P182" s="191"/>
      <c r="Q182" s="191"/>
      <c r="R182" s="191"/>
      <c r="S182" s="191"/>
      <c r="T182" s="191"/>
      <c r="U182" s="191"/>
      <c r="V182" s="191"/>
      <c r="W182" s="191"/>
      <c r="X182" s="191"/>
      <c r="Y182" s="191"/>
      <c r="Z182" s="191"/>
      <c r="AA182" s="191"/>
      <c r="AB182" s="191"/>
      <c r="AC182" s="191"/>
      <c r="AD182" s="191"/>
      <c r="AE182" s="191"/>
      <c r="AF182" s="191"/>
      <c r="AG182" s="191"/>
      <c r="AH182" s="191"/>
      <c r="AI182" s="191"/>
      <c r="AJ182" s="191"/>
      <c r="AK182" s="191"/>
      <c r="AL182" s="191"/>
      <c r="AM182" s="191"/>
      <c r="AN182" s="191"/>
      <c r="AO182" s="191"/>
      <c r="AP182" s="191"/>
      <c r="AQ182" s="191"/>
      <c r="AR182" s="191"/>
      <c r="AS182" s="191"/>
      <c r="AT182" s="191"/>
      <c r="AU182" s="191"/>
      <c r="AV182" s="191"/>
      <c r="AW182" s="191"/>
      <c r="AX182" s="191"/>
      <c r="AY182" s="191"/>
      <c r="AZ182" s="191"/>
      <c r="BA182" s="191"/>
    </row>
    <row r="183" spans="1:53" s="192" customFormat="1" ht="18.75" customHeight="1">
      <c r="A183" s="221"/>
      <c r="B183" s="221"/>
      <c r="C183" s="221"/>
      <c r="D183" s="221"/>
      <c r="E183" s="221"/>
      <c r="F183" s="221"/>
      <c r="G183" s="221"/>
      <c r="H183" s="221"/>
      <c r="I183" s="221"/>
      <c r="J183" s="221"/>
      <c r="K183" s="221"/>
      <c r="L183" s="221"/>
      <c r="M183" s="221"/>
      <c r="N183" s="221"/>
      <c r="O183" s="191"/>
      <c r="P183" s="191"/>
      <c r="Q183" s="191"/>
      <c r="R183" s="191"/>
      <c r="S183" s="191"/>
      <c r="T183" s="191"/>
      <c r="U183" s="191"/>
      <c r="V183" s="191"/>
      <c r="W183" s="191"/>
      <c r="X183" s="191"/>
      <c r="Y183" s="191"/>
      <c r="Z183" s="191"/>
      <c r="AA183" s="191"/>
      <c r="AB183" s="191"/>
      <c r="AC183" s="191"/>
      <c r="AD183" s="191"/>
      <c r="AE183" s="191"/>
      <c r="AF183" s="191"/>
      <c r="AG183" s="191"/>
      <c r="AH183" s="191"/>
      <c r="AI183" s="191"/>
      <c r="AJ183" s="191"/>
      <c r="AK183" s="191"/>
      <c r="AL183" s="191"/>
      <c r="AM183" s="191"/>
      <c r="AN183" s="191"/>
      <c r="AO183" s="191"/>
      <c r="AP183" s="191"/>
      <c r="AQ183" s="191"/>
      <c r="AR183" s="191"/>
      <c r="AS183" s="191"/>
      <c r="AT183" s="191"/>
      <c r="AU183" s="191"/>
      <c r="AV183" s="191"/>
      <c r="AW183" s="191"/>
      <c r="AX183" s="191"/>
      <c r="AY183" s="191"/>
      <c r="AZ183" s="191"/>
      <c r="BA183" s="191"/>
    </row>
    <row r="184" spans="1:53" s="192" customFormat="1" ht="18.75" customHeight="1">
      <c r="A184" s="221"/>
      <c r="B184" s="221"/>
      <c r="C184" s="221"/>
      <c r="D184" s="221"/>
      <c r="E184" s="221"/>
      <c r="F184" s="221"/>
      <c r="G184" s="221"/>
      <c r="H184" s="221"/>
      <c r="I184" s="221"/>
      <c r="J184" s="221"/>
      <c r="K184" s="221"/>
      <c r="L184" s="221"/>
      <c r="M184" s="221"/>
      <c r="N184" s="221"/>
      <c r="O184" s="191"/>
      <c r="P184" s="191"/>
      <c r="Q184" s="191"/>
      <c r="R184" s="191"/>
      <c r="S184" s="191"/>
      <c r="T184" s="191"/>
      <c r="U184" s="191"/>
      <c r="V184" s="191"/>
      <c r="W184" s="191"/>
      <c r="X184" s="191"/>
      <c r="Y184" s="191"/>
      <c r="Z184" s="191"/>
      <c r="AA184" s="191"/>
      <c r="AB184" s="191"/>
      <c r="AC184" s="191"/>
      <c r="AD184" s="191"/>
      <c r="AE184" s="191"/>
      <c r="AF184" s="191"/>
      <c r="AG184" s="191"/>
      <c r="AH184" s="191"/>
      <c r="AI184" s="191"/>
      <c r="AJ184" s="191"/>
      <c r="AK184" s="191"/>
      <c r="AL184" s="191"/>
      <c r="AM184" s="191"/>
      <c r="AN184" s="191"/>
      <c r="AO184" s="191"/>
      <c r="AP184" s="191"/>
      <c r="AQ184" s="191"/>
      <c r="AR184" s="191"/>
      <c r="AS184" s="191"/>
      <c r="AT184" s="191"/>
      <c r="AU184" s="191"/>
      <c r="AV184" s="191"/>
      <c r="AW184" s="191"/>
      <c r="AX184" s="191"/>
      <c r="AY184" s="191"/>
      <c r="AZ184" s="191"/>
      <c r="BA184" s="191"/>
    </row>
    <row r="185" spans="1:53" s="192" customFormat="1" ht="18.75" customHeight="1">
      <c r="A185" s="221"/>
      <c r="B185" s="221"/>
      <c r="C185" s="221"/>
      <c r="D185" s="221"/>
      <c r="E185" s="221"/>
      <c r="F185" s="221"/>
      <c r="G185" s="221"/>
      <c r="H185" s="221"/>
      <c r="I185" s="221"/>
      <c r="J185" s="221"/>
      <c r="K185" s="221"/>
      <c r="L185" s="221"/>
      <c r="M185" s="221"/>
      <c r="N185" s="221"/>
      <c r="O185" s="191"/>
      <c r="P185" s="191"/>
      <c r="Q185" s="191"/>
      <c r="R185" s="191"/>
      <c r="S185" s="191"/>
      <c r="T185" s="191"/>
      <c r="U185" s="191"/>
      <c r="V185" s="191"/>
      <c r="W185" s="191"/>
      <c r="X185" s="191"/>
      <c r="Y185" s="191"/>
      <c r="Z185" s="191"/>
      <c r="AA185" s="191"/>
      <c r="AB185" s="191"/>
      <c r="AC185" s="191"/>
      <c r="AD185" s="191"/>
      <c r="AE185" s="191"/>
      <c r="AF185" s="191"/>
      <c r="AG185" s="191"/>
      <c r="AH185" s="191"/>
      <c r="AI185" s="191"/>
      <c r="AJ185" s="191"/>
      <c r="AK185" s="191"/>
      <c r="AL185" s="191"/>
      <c r="AM185" s="191"/>
      <c r="AN185" s="191"/>
      <c r="AO185" s="191"/>
      <c r="AP185" s="191"/>
      <c r="AQ185" s="191"/>
      <c r="AR185" s="191"/>
      <c r="AS185" s="191"/>
      <c r="AT185" s="191"/>
      <c r="AU185" s="191"/>
      <c r="AV185" s="191"/>
      <c r="AW185" s="191"/>
      <c r="AX185" s="191"/>
      <c r="AY185" s="191"/>
      <c r="AZ185" s="191"/>
      <c r="BA185" s="191"/>
    </row>
    <row r="186" spans="1:53" s="192" customFormat="1" ht="18.75" customHeight="1">
      <c r="A186" s="221"/>
      <c r="B186" s="221"/>
      <c r="C186" s="221"/>
      <c r="D186" s="221"/>
      <c r="E186" s="221"/>
      <c r="F186" s="221"/>
      <c r="G186" s="221"/>
      <c r="H186" s="221"/>
      <c r="I186" s="221"/>
      <c r="J186" s="221"/>
      <c r="K186" s="221"/>
      <c r="L186" s="221"/>
      <c r="M186" s="221"/>
      <c r="N186" s="221"/>
      <c r="O186" s="191"/>
      <c r="P186" s="191"/>
      <c r="Q186" s="191"/>
      <c r="R186" s="191"/>
      <c r="S186" s="191"/>
      <c r="T186" s="191"/>
      <c r="U186" s="191"/>
      <c r="V186" s="191"/>
      <c r="W186" s="191"/>
      <c r="X186" s="191"/>
      <c r="Y186" s="191"/>
      <c r="Z186" s="191"/>
      <c r="AA186" s="191"/>
      <c r="AB186" s="191"/>
      <c r="AC186" s="191"/>
      <c r="AD186" s="191"/>
      <c r="AE186" s="191"/>
      <c r="AF186" s="191"/>
      <c r="AG186" s="191"/>
      <c r="AH186" s="191"/>
      <c r="AI186" s="191"/>
      <c r="AJ186" s="191"/>
      <c r="AK186" s="191"/>
      <c r="AL186" s="191"/>
      <c r="AM186" s="191"/>
      <c r="AN186" s="191"/>
      <c r="AO186" s="191"/>
      <c r="AP186" s="191"/>
      <c r="AQ186" s="191"/>
      <c r="AR186" s="191"/>
      <c r="AS186" s="191"/>
      <c r="AT186" s="191"/>
      <c r="AU186" s="191"/>
      <c r="AV186" s="191"/>
      <c r="AW186" s="191"/>
      <c r="AX186" s="191"/>
      <c r="AY186" s="191"/>
      <c r="AZ186" s="191"/>
      <c r="BA186" s="191"/>
    </row>
    <row r="187" spans="1:53" s="192" customFormat="1" ht="18.75" customHeight="1">
      <c r="A187" s="221"/>
      <c r="B187" s="221"/>
      <c r="C187" s="221"/>
      <c r="D187" s="221"/>
      <c r="E187" s="221"/>
      <c r="F187" s="221"/>
      <c r="G187" s="221"/>
      <c r="H187" s="221"/>
      <c r="I187" s="221"/>
      <c r="J187" s="221"/>
      <c r="K187" s="221"/>
      <c r="L187" s="221"/>
      <c r="M187" s="221"/>
      <c r="N187" s="221"/>
      <c r="O187" s="191"/>
      <c r="P187" s="191"/>
      <c r="Q187" s="191"/>
      <c r="R187" s="191"/>
      <c r="S187" s="191"/>
      <c r="T187" s="191"/>
      <c r="U187" s="191"/>
      <c r="V187" s="191"/>
      <c r="W187" s="191"/>
      <c r="X187" s="191"/>
      <c r="Y187" s="191"/>
      <c r="Z187" s="191"/>
      <c r="AA187" s="191"/>
      <c r="AB187" s="191"/>
      <c r="AC187" s="191"/>
      <c r="AD187" s="191"/>
      <c r="AE187" s="191"/>
      <c r="AF187" s="191"/>
      <c r="AG187" s="191"/>
      <c r="AH187" s="191"/>
      <c r="AI187" s="191"/>
      <c r="AJ187" s="191"/>
      <c r="AK187" s="191"/>
      <c r="AL187" s="191"/>
      <c r="AM187" s="191"/>
      <c r="AN187" s="191"/>
      <c r="AO187" s="191"/>
      <c r="AP187" s="191"/>
      <c r="AQ187" s="191"/>
      <c r="AR187" s="191"/>
      <c r="AS187" s="191"/>
      <c r="AT187" s="191"/>
      <c r="AU187" s="191"/>
      <c r="AV187" s="191"/>
      <c r="AW187" s="191"/>
      <c r="AX187" s="191"/>
      <c r="AY187" s="191"/>
      <c r="AZ187" s="191"/>
      <c r="BA187" s="191"/>
    </row>
    <row r="188" spans="1:53" s="192" customFormat="1" ht="18.75" customHeight="1">
      <c r="A188" s="221"/>
      <c r="B188" s="221"/>
      <c r="C188" s="221"/>
      <c r="D188" s="221"/>
      <c r="E188" s="221"/>
      <c r="F188" s="221"/>
      <c r="G188" s="221"/>
      <c r="H188" s="221"/>
      <c r="I188" s="221"/>
      <c r="J188" s="221"/>
      <c r="K188" s="221"/>
      <c r="L188" s="221"/>
      <c r="M188" s="221"/>
      <c r="N188" s="221"/>
      <c r="O188" s="191"/>
      <c r="P188" s="191"/>
      <c r="Q188" s="191"/>
      <c r="R188" s="191"/>
      <c r="S188" s="191"/>
      <c r="T188" s="191"/>
      <c r="U188" s="191"/>
      <c r="V188" s="191"/>
      <c r="W188" s="191"/>
      <c r="X188" s="191"/>
      <c r="Y188" s="191"/>
      <c r="Z188" s="191"/>
      <c r="AA188" s="191"/>
      <c r="AB188" s="191"/>
      <c r="AC188" s="191"/>
      <c r="AD188" s="191"/>
      <c r="AE188" s="191"/>
      <c r="AF188" s="191"/>
      <c r="AG188" s="191"/>
      <c r="AH188" s="191"/>
      <c r="AI188" s="191"/>
      <c r="AJ188" s="191"/>
      <c r="AK188" s="191"/>
      <c r="AL188" s="191"/>
      <c r="AM188" s="191"/>
      <c r="AN188" s="191"/>
      <c r="AO188" s="191"/>
      <c r="AP188" s="191"/>
      <c r="AQ188" s="191"/>
      <c r="AR188" s="191"/>
      <c r="AS188" s="191"/>
      <c r="AT188" s="191"/>
      <c r="AU188" s="191"/>
      <c r="AV188" s="191"/>
      <c r="AW188" s="191"/>
      <c r="AX188" s="191"/>
      <c r="AY188" s="191"/>
      <c r="AZ188" s="191"/>
      <c r="BA188" s="191"/>
    </row>
    <row r="189" spans="1:53" s="192" customFormat="1" ht="18.75" customHeight="1">
      <c r="A189" s="221"/>
      <c r="B189" s="221"/>
      <c r="C189" s="221"/>
      <c r="D189" s="221"/>
      <c r="E189" s="221"/>
      <c r="F189" s="221"/>
      <c r="G189" s="221"/>
      <c r="H189" s="221"/>
      <c r="I189" s="221"/>
      <c r="J189" s="221"/>
      <c r="K189" s="221"/>
      <c r="L189" s="221"/>
      <c r="M189" s="221"/>
      <c r="N189" s="221"/>
      <c r="O189" s="191"/>
      <c r="P189" s="191"/>
      <c r="Q189" s="191"/>
      <c r="R189" s="191"/>
      <c r="S189" s="191"/>
      <c r="T189" s="191"/>
      <c r="U189" s="191"/>
      <c r="V189" s="191"/>
      <c r="W189" s="191"/>
      <c r="X189" s="191"/>
      <c r="Y189" s="191"/>
      <c r="Z189" s="191"/>
      <c r="AA189" s="191"/>
      <c r="AB189" s="191"/>
      <c r="AC189" s="191"/>
      <c r="AD189" s="191"/>
      <c r="AE189" s="191"/>
      <c r="AF189" s="191"/>
      <c r="AG189" s="191"/>
      <c r="AH189" s="191"/>
      <c r="AI189" s="191"/>
      <c r="AJ189" s="191"/>
      <c r="AK189" s="191"/>
      <c r="AL189" s="191"/>
      <c r="AM189" s="191"/>
      <c r="AN189" s="191"/>
      <c r="AO189" s="191"/>
      <c r="AP189" s="191"/>
      <c r="AQ189" s="191"/>
      <c r="AR189" s="191"/>
      <c r="AS189" s="191"/>
      <c r="AT189" s="191"/>
      <c r="AU189" s="191"/>
      <c r="AV189" s="191"/>
      <c r="AW189" s="191"/>
      <c r="AX189" s="191"/>
      <c r="AY189" s="191"/>
      <c r="AZ189" s="191"/>
      <c r="BA189" s="191"/>
    </row>
    <row r="190" spans="1:53" s="192" customFormat="1" ht="18.75" customHeight="1">
      <c r="A190" s="221"/>
      <c r="B190" s="221"/>
      <c r="C190" s="221"/>
      <c r="D190" s="221"/>
      <c r="E190" s="221"/>
      <c r="F190" s="221"/>
      <c r="G190" s="221"/>
      <c r="H190" s="221"/>
      <c r="I190" s="221"/>
      <c r="J190" s="221"/>
      <c r="K190" s="221"/>
      <c r="L190" s="221"/>
      <c r="M190" s="221"/>
      <c r="N190" s="221"/>
      <c r="O190" s="191"/>
      <c r="P190" s="191"/>
      <c r="Q190" s="191"/>
      <c r="R190" s="191"/>
      <c r="S190" s="191"/>
      <c r="T190" s="191"/>
      <c r="U190" s="191"/>
      <c r="V190" s="191"/>
      <c r="W190" s="191"/>
      <c r="X190" s="191"/>
      <c r="Y190" s="191"/>
      <c r="Z190" s="191"/>
      <c r="AA190" s="191"/>
      <c r="AB190" s="191"/>
      <c r="AC190" s="191"/>
      <c r="AD190" s="191"/>
      <c r="AE190" s="191"/>
      <c r="AF190" s="191"/>
      <c r="AG190" s="191"/>
      <c r="AH190" s="191"/>
      <c r="AI190" s="191"/>
      <c r="AJ190" s="191"/>
      <c r="AK190" s="191"/>
      <c r="AL190" s="191"/>
      <c r="AM190" s="191"/>
      <c r="AN190" s="191"/>
      <c r="AO190" s="191"/>
      <c r="AP190" s="191"/>
      <c r="AQ190" s="191"/>
      <c r="AR190" s="191"/>
      <c r="AS190" s="191"/>
      <c r="AT190" s="191"/>
      <c r="AU190" s="191"/>
      <c r="AV190" s="191"/>
      <c r="AW190" s="191"/>
      <c r="AX190" s="191"/>
      <c r="AY190" s="191"/>
      <c r="AZ190" s="191"/>
      <c r="BA190" s="191"/>
    </row>
    <row r="191" spans="1:53" s="192" customFormat="1" ht="18.75" customHeight="1">
      <c r="A191" s="221"/>
      <c r="B191" s="221"/>
      <c r="C191" s="221"/>
      <c r="D191" s="221"/>
      <c r="E191" s="221"/>
      <c r="F191" s="221"/>
      <c r="G191" s="221"/>
      <c r="H191" s="221"/>
      <c r="I191" s="221"/>
      <c r="J191" s="221"/>
      <c r="K191" s="221"/>
      <c r="L191" s="221"/>
      <c r="M191" s="221"/>
      <c r="N191" s="221"/>
      <c r="O191" s="191"/>
      <c r="P191" s="191"/>
      <c r="Q191" s="191"/>
      <c r="R191" s="191"/>
      <c r="S191" s="191"/>
      <c r="T191" s="191"/>
      <c r="U191" s="191"/>
      <c r="V191" s="191"/>
      <c r="W191" s="191"/>
      <c r="X191" s="191"/>
      <c r="Y191" s="191"/>
      <c r="Z191" s="191"/>
      <c r="AA191" s="191"/>
      <c r="AB191" s="191"/>
      <c r="AC191" s="191"/>
      <c r="AD191" s="191"/>
      <c r="AE191" s="191"/>
      <c r="AF191" s="191"/>
      <c r="AG191" s="191"/>
      <c r="AH191" s="191"/>
      <c r="AI191" s="191"/>
      <c r="AJ191" s="191"/>
      <c r="AK191" s="191"/>
      <c r="AL191" s="191"/>
      <c r="AM191" s="191"/>
      <c r="AN191" s="191"/>
      <c r="AO191" s="191"/>
      <c r="AP191" s="191"/>
      <c r="AQ191" s="191"/>
      <c r="AR191" s="191"/>
      <c r="AS191" s="191"/>
      <c r="AT191" s="191"/>
      <c r="AU191" s="191"/>
      <c r="AV191" s="191"/>
      <c r="AW191" s="191"/>
      <c r="AX191" s="191"/>
      <c r="AY191" s="191"/>
      <c r="AZ191" s="191"/>
      <c r="BA191" s="191"/>
    </row>
    <row r="192" spans="1:53" s="192" customFormat="1" ht="18.75" customHeight="1">
      <c r="A192" s="221"/>
      <c r="B192" s="221"/>
      <c r="C192" s="221"/>
      <c r="D192" s="221"/>
      <c r="E192" s="221"/>
      <c r="F192" s="221"/>
      <c r="G192" s="221"/>
      <c r="H192" s="221"/>
      <c r="I192" s="221"/>
      <c r="J192" s="221"/>
      <c r="K192" s="221"/>
      <c r="L192" s="221"/>
      <c r="M192" s="221"/>
      <c r="N192" s="221"/>
      <c r="O192" s="191"/>
      <c r="P192" s="191"/>
      <c r="Q192" s="191"/>
      <c r="R192" s="191"/>
      <c r="S192" s="191"/>
      <c r="T192" s="191"/>
      <c r="U192" s="191"/>
      <c r="V192" s="191"/>
      <c r="W192" s="191"/>
      <c r="X192" s="191"/>
      <c r="Y192" s="191"/>
      <c r="Z192" s="191"/>
      <c r="AA192" s="191"/>
      <c r="AB192" s="191"/>
      <c r="AC192" s="191"/>
      <c r="AD192" s="191"/>
      <c r="AE192" s="191"/>
      <c r="AF192" s="191"/>
      <c r="AG192" s="191"/>
      <c r="AH192" s="191"/>
      <c r="AI192" s="191"/>
      <c r="AJ192" s="191"/>
      <c r="AK192" s="191"/>
      <c r="AL192" s="191"/>
      <c r="AM192" s="191"/>
      <c r="AN192" s="191"/>
      <c r="AO192" s="191"/>
      <c r="AP192" s="191"/>
      <c r="AQ192" s="191"/>
      <c r="AR192" s="191"/>
      <c r="AS192" s="191"/>
      <c r="AT192" s="191"/>
      <c r="AU192" s="191"/>
      <c r="AV192" s="191"/>
      <c r="AW192" s="191"/>
      <c r="AX192" s="191"/>
      <c r="AY192" s="191"/>
      <c r="AZ192" s="191"/>
      <c r="BA192" s="191"/>
    </row>
    <row r="193" spans="1:53" s="192" customFormat="1" ht="18.75" customHeight="1">
      <c r="A193" s="221"/>
      <c r="B193" s="221"/>
      <c r="C193" s="221"/>
      <c r="D193" s="221"/>
      <c r="E193" s="221"/>
      <c r="F193" s="221"/>
      <c r="G193" s="221"/>
      <c r="H193" s="221"/>
      <c r="I193" s="221"/>
      <c r="J193" s="221"/>
      <c r="K193" s="221"/>
      <c r="L193" s="221"/>
      <c r="M193" s="221"/>
      <c r="N193" s="221"/>
      <c r="O193" s="191"/>
      <c r="P193" s="191"/>
      <c r="Q193" s="191"/>
      <c r="R193" s="191"/>
      <c r="S193" s="191"/>
      <c r="T193" s="191"/>
      <c r="U193" s="191"/>
      <c r="V193" s="191"/>
      <c r="W193" s="191"/>
      <c r="X193" s="191"/>
      <c r="Y193" s="191"/>
      <c r="Z193" s="191"/>
      <c r="AA193" s="191"/>
      <c r="AB193" s="191"/>
      <c r="AC193" s="191"/>
      <c r="AD193" s="191"/>
      <c r="AE193" s="191"/>
      <c r="AF193" s="191"/>
      <c r="AG193" s="191"/>
      <c r="AH193" s="191"/>
      <c r="AI193" s="191"/>
      <c r="AJ193" s="191"/>
      <c r="AK193" s="191"/>
      <c r="AL193" s="191"/>
      <c r="AM193" s="191"/>
      <c r="AN193" s="191"/>
      <c r="AO193" s="191"/>
      <c r="AP193" s="191"/>
      <c r="AQ193" s="191"/>
      <c r="AR193" s="191"/>
      <c r="AS193" s="191"/>
      <c r="AT193" s="191"/>
      <c r="AU193" s="191"/>
      <c r="AV193" s="191"/>
      <c r="AW193" s="191"/>
      <c r="AX193" s="191"/>
      <c r="AY193" s="191"/>
      <c r="AZ193" s="191"/>
      <c r="BA193" s="191"/>
    </row>
    <row r="194" spans="1:53" s="192" customFormat="1" ht="18.75" customHeight="1">
      <c r="A194" s="221"/>
      <c r="B194" s="221"/>
      <c r="C194" s="221"/>
      <c r="D194" s="221"/>
      <c r="E194" s="221"/>
      <c r="F194" s="221"/>
      <c r="G194" s="221"/>
      <c r="H194" s="221"/>
      <c r="I194" s="221"/>
      <c r="J194" s="221"/>
      <c r="K194" s="221"/>
      <c r="L194" s="221"/>
      <c r="M194" s="221"/>
      <c r="N194" s="221"/>
      <c r="O194" s="191"/>
      <c r="P194" s="191"/>
      <c r="Q194" s="191"/>
      <c r="R194" s="191"/>
      <c r="S194" s="191"/>
      <c r="T194" s="191"/>
      <c r="U194" s="191"/>
      <c r="V194" s="191"/>
      <c r="W194" s="191"/>
      <c r="X194" s="191"/>
      <c r="Y194" s="191"/>
      <c r="Z194" s="191"/>
      <c r="AA194" s="191"/>
      <c r="AB194" s="191"/>
      <c r="AC194" s="191"/>
      <c r="AD194" s="191"/>
      <c r="AE194" s="191"/>
      <c r="AF194" s="191"/>
      <c r="AG194" s="191"/>
      <c r="AH194" s="191"/>
      <c r="AI194" s="191"/>
      <c r="AJ194" s="191"/>
      <c r="AK194" s="191"/>
      <c r="AL194" s="191"/>
      <c r="AM194" s="191"/>
      <c r="AN194" s="191"/>
      <c r="AO194" s="191"/>
      <c r="AP194" s="191"/>
      <c r="AQ194" s="191"/>
      <c r="AR194" s="191"/>
      <c r="AS194" s="191"/>
      <c r="AT194" s="191"/>
      <c r="AU194" s="191"/>
      <c r="AV194" s="191"/>
      <c r="AW194" s="191"/>
      <c r="AX194" s="191"/>
      <c r="AY194" s="191"/>
      <c r="AZ194" s="191"/>
      <c r="BA194" s="191"/>
    </row>
    <row r="195" spans="1:53" s="192" customFormat="1" ht="18.75" customHeight="1">
      <c r="A195" s="221"/>
      <c r="B195" s="221"/>
      <c r="C195" s="221"/>
      <c r="D195" s="221"/>
      <c r="E195" s="221"/>
      <c r="F195" s="221"/>
      <c r="G195" s="221"/>
      <c r="H195" s="221"/>
      <c r="I195" s="221"/>
      <c r="J195" s="221"/>
      <c r="K195" s="221"/>
      <c r="L195" s="221"/>
      <c r="M195" s="221"/>
      <c r="N195" s="221"/>
      <c r="O195" s="191"/>
      <c r="P195" s="191"/>
      <c r="Q195" s="191"/>
      <c r="R195" s="191"/>
      <c r="S195" s="191"/>
      <c r="T195" s="191"/>
      <c r="U195" s="191"/>
      <c r="V195" s="191"/>
      <c r="W195" s="191"/>
      <c r="X195" s="191"/>
      <c r="Y195" s="191"/>
      <c r="Z195" s="191"/>
      <c r="AA195" s="191"/>
      <c r="AB195" s="191"/>
      <c r="AC195" s="191"/>
      <c r="AD195" s="191"/>
      <c r="AE195" s="191"/>
      <c r="AF195" s="191"/>
      <c r="AG195" s="191"/>
      <c r="AH195" s="191"/>
      <c r="AI195" s="191"/>
      <c r="AJ195" s="191"/>
      <c r="AK195" s="191"/>
      <c r="AL195" s="191"/>
      <c r="AM195" s="191"/>
      <c r="AN195" s="191"/>
      <c r="AO195" s="191"/>
      <c r="AP195" s="191"/>
      <c r="AQ195" s="191"/>
      <c r="AR195" s="191"/>
      <c r="AS195" s="191"/>
      <c r="AT195" s="191"/>
      <c r="AU195" s="191"/>
      <c r="AV195" s="191"/>
      <c r="AW195" s="191"/>
      <c r="AX195" s="191"/>
      <c r="AY195" s="191"/>
      <c r="AZ195" s="191"/>
      <c r="BA195" s="191"/>
    </row>
    <row r="196" spans="1:53" s="192" customFormat="1" ht="18.75" customHeight="1">
      <c r="A196" s="221"/>
      <c r="B196" s="221"/>
      <c r="C196" s="221"/>
      <c r="D196" s="221"/>
      <c r="E196" s="221"/>
      <c r="F196" s="221"/>
      <c r="G196" s="221"/>
      <c r="H196" s="221"/>
      <c r="I196" s="221"/>
      <c r="J196" s="221"/>
      <c r="K196" s="221"/>
      <c r="L196" s="221"/>
      <c r="M196" s="221"/>
      <c r="N196" s="221"/>
      <c r="O196" s="191"/>
      <c r="P196" s="191"/>
      <c r="Q196" s="191"/>
      <c r="R196" s="191"/>
      <c r="S196" s="191"/>
      <c r="T196" s="191"/>
      <c r="U196" s="191"/>
      <c r="V196" s="191"/>
      <c r="W196" s="191"/>
      <c r="X196" s="191"/>
      <c r="Y196" s="191"/>
      <c r="Z196" s="191"/>
      <c r="AA196" s="191"/>
      <c r="AB196" s="191"/>
      <c r="AC196" s="191"/>
      <c r="AD196" s="191"/>
      <c r="AE196" s="191"/>
      <c r="AF196" s="191"/>
      <c r="AG196" s="191"/>
      <c r="AH196" s="191"/>
      <c r="AI196" s="191"/>
      <c r="AJ196" s="191"/>
      <c r="AK196" s="191"/>
      <c r="AL196" s="191"/>
      <c r="AM196" s="191"/>
      <c r="AN196" s="191"/>
      <c r="AO196" s="191"/>
      <c r="AP196" s="191"/>
      <c r="AQ196" s="191"/>
      <c r="AR196" s="191"/>
      <c r="AS196" s="191"/>
      <c r="AT196" s="191"/>
      <c r="AU196" s="191"/>
      <c r="AV196" s="191"/>
      <c r="AW196" s="191"/>
      <c r="AX196" s="191"/>
      <c r="AY196" s="191"/>
      <c r="AZ196" s="191"/>
      <c r="BA196" s="191"/>
    </row>
    <row r="197" spans="1:53" s="192" customFormat="1" ht="18.75" customHeight="1">
      <c r="A197" s="221"/>
      <c r="B197" s="221"/>
      <c r="C197" s="221"/>
      <c r="D197" s="221"/>
      <c r="E197" s="221"/>
      <c r="F197" s="221"/>
      <c r="G197" s="221"/>
      <c r="H197" s="221"/>
      <c r="I197" s="221"/>
      <c r="J197" s="221"/>
      <c r="K197" s="221"/>
      <c r="L197" s="221"/>
      <c r="M197" s="221"/>
      <c r="N197" s="221"/>
      <c r="O197" s="191"/>
      <c r="P197" s="191"/>
      <c r="Q197" s="191"/>
      <c r="R197" s="191"/>
      <c r="S197" s="191"/>
      <c r="T197" s="191"/>
      <c r="U197" s="191"/>
      <c r="V197" s="191"/>
      <c r="W197" s="191"/>
      <c r="X197" s="191"/>
      <c r="Y197" s="191"/>
      <c r="Z197" s="191"/>
      <c r="AA197" s="191"/>
      <c r="AB197" s="191"/>
      <c r="AC197" s="191"/>
      <c r="AD197" s="191"/>
      <c r="AE197" s="191"/>
      <c r="AF197" s="191"/>
      <c r="AG197" s="191"/>
      <c r="AH197" s="191"/>
      <c r="AI197" s="191"/>
      <c r="AJ197" s="191"/>
      <c r="AK197" s="191"/>
      <c r="AL197" s="191"/>
      <c r="AM197" s="191"/>
      <c r="AN197" s="191"/>
      <c r="AO197" s="191"/>
      <c r="AP197" s="191"/>
      <c r="AQ197" s="191"/>
      <c r="AR197" s="191"/>
      <c r="AS197" s="191"/>
      <c r="AT197" s="191"/>
      <c r="AU197" s="191"/>
      <c r="AV197" s="191"/>
      <c r="AW197" s="191"/>
      <c r="AX197" s="191"/>
      <c r="AY197" s="191"/>
      <c r="AZ197" s="191"/>
      <c r="BA197" s="191"/>
    </row>
    <row r="198" spans="1:53" s="192" customFormat="1" ht="18.75" customHeight="1">
      <c r="A198" s="221"/>
      <c r="B198" s="221"/>
      <c r="C198" s="221"/>
      <c r="D198" s="221"/>
      <c r="E198" s="221"/>
      <c r="F198" s="221"/>
      <c r="G198" s="221"/>
      <c r="H198" s="221"/>
      <c r="I198" s="221"/>
      <c r="J198" s="221"/>
      <c r="K198" s="221"/>
      <c r="L198" s="221"/>
      <c r="M198" s="221"/>
      <c r="N198" s="221"/>
      <c r="O198" s="191"/>
      <c r="P198" s="191"/>
      <c r="Q198" s="191"/>
      <c r="R198" s="191"/>
      <c r="S198" s="191"/>
      <c r="T198" s="191"/>
      <c r="U198" s="191"/>
      <c r="V198" s="191"/>
      <c r="W198" s="191"/>
      <c r="X198" s="191"/>
      <c r="Y198" s="191"/>
      <c r="Z198" s="191"/>
      <c r="AA198" s="191"/>
      <c r="AB198" s="191"/>
      <c r="AC198" s="191"/>
      <c r="AD198" s="191"/>
      <c r="AE198" s="191"/>
      <c r="AF198" s="191"/>
      <c r="AG198" s="191"/>
      <c r="AH198" s="191"/>
      <c r="AI198" s="191"/>
      <c r="AJ198" s="191"/>
      <c r="AK198" s="191"/>
      <c r="AL198" s="191"/>
      <c r="AM198" s="191"/>
      <c r="AN198" s="191"/>
      <c r="AO198" s="191"/>
      <c r="AP198" s="191"/>
      <c r="AQ198" s="191"/>
      <c r="AR198" s="191"/>
      <c r="AS198" s="191"/>
      <c r="AT198" s="191"/>
      <c r="AU198" s="191"/>
      <c r="AV198" s="191"/>
      <c r="AW198" s="191"/>
      <c r="AX198" s="191"/>
      <c r="AY198" s="191"/>
      <c r="AZ198" s="191"/>
      <c r="BA198" s="191"/>
    </row>
    <row r="199" spans="1:53" s="192" customFormat="1" ht="18.75" customHeight="1">
      <c r="A199" s="221"/>
      <c r="B199" s="221"/>
      <c r="C199" s="221"/>
      <c r="D199" s="221"/>
      <c r="E199" s="221"/>
      <c r="F199" s="221"/>
      <c r="G199" s="221"/>
      <c r="H199" s="221"/>
      <c r="I199" s="221"/>
      <c r="J199" s="221"/>
      <c r="K199" s="221"/>
      <c r="L199" s="221"/>
      <c r="M199" s="221"/>
      <c r="N199" s="221"/>
      <c r="O199" s="191"/>
      <c r="P199" s="191"/>
      <c r="Q199" s="191"/>
      <c r="R199" s="191"/>
      <c r="S199" s="191"/>
      <c r="T199" s="191"/>
      <c r="U199" s="191"/>
      <c r="V199" s="191"/>
      <c r="W199" s="191"/>
      <c r="X199" s="191"/>
      <c r="Y199" s="191"/>
      <c r="Z199" s="191"/>
      <c r="AA199" s="191"/>
      <c r="AB199" s="191"/>
      <c r="AC199" s="191"/>
      <c r="AD199" s="191"/>
      <c r="AE199" s="191"/>
      <c r="AF199" s="191"/>
      <c r="AG199" s="191"/>
      <c r="AH199" s="191"/>
      <c r="AI199" s="191"/>
      <c r="AJ199" s="191"/>
      <c r="AK199" s="191"/>
      <c r="AL199" s="191"/>
      <c r="AM199" s="191"/>
      <c r="AN199" s="191"/>
      <c r="AO199" s="191"/>
      <c r="AP199" s="191"/>
      <c r="AQ199" s="191"/>
      <c r="AR199" s="191"/>
      <c r="AS199" s="191"/>
      <c r="AT199" s="191"/>
      <c r="AU199" s="191"/>
      <c r="AV199" s="191"/>
      <c r="AW199" s="191"/>
      <c r="AX199" s="191"/>
      <c r="AY199" s="191"/>
      <c r="AZ199" s="191"/>
      <c r="BA199" s="191"/>
    </row>
    <row r="200" spans="1:53" s="192" customFormat="1" ht="18.75" customHeight="1">
      <c r="A200" s="221"/>
      <c r="B200" s="221"/>
      <c r="C200" s="221"/>
      <c r="D200" s="221"/>
      <c r="E200" s="221"/>
      <c r="F200" s="221"/>
      <c r="G200" s="221"/>
      <c r="H200" s="221"/>
      <c r="I200" s="221"/>
      <c r="J200" s="221"/>
      <c r="K200" s="221"/>
      <c r="L200" s="221"/>
      <c r="M200" s="221"/>
      <c r="N200" s="221"/>
      <c r="O200" s="191"/>
      <c r="P200" s="191"/>
      <c r="Q200" s="191"/>
      <c r="R200" s="191"/>
      <c r="S200" s="191"/>
      <c r="T200" s="191"/>
      <c r="U200" s="191"/>
      <c r="V200" s="191"/>
      <c r="W200" s="191"/>
      <c r="X200" s="191"/>
      <c r="Y200" s="191"/>
      <c r="Z200" s="191"/>
      <c r="AA200" s="191"/>
      <c r="AB200" s="191"/>
      <c r="AC200" s="191"/>
      <c r="AD200" s="191"/>
      <c r="AE200" s="191"/>
      <c r="AF200" s="191"/>
      <c r="AG200" s="191"/>
      <c r="AH200" s="191"/>
      <c r="AI200" s="191"/>
      <c r="AJ200" s="191"/>
      <c r="AK200" s="191"/>
      <c r="AL200" s="191"/>
      <c r="AM200" s="191"/>
      <c r="AN200" s="191"/>
      <c r="AO200" s="191"/>
      <c r="AP200" s="191"/>
      <c r="AQ200" s="191"/>
      <c r="AR200" s="191"/>
      <c r="AS200" s="191"/>
      <c r="AT200" s="191"/>
      <c r="AU200" s="191"/>
      <c r="AV200" s="191"/>
      <c r="AW200" s="191"/>
      <c r="AX200" s="191"/>
      <c r="AY200" s="191"/>
      <c r="AZ200" s="191"/>
      <c r="BA200" s="191"/>
    </row>
    <row r="201" spans="1:53" s="192" customFormat="1" ht="18.75" customHeight="1">
      <c r="A201" s="221"/>
      <c r="B201" s="221"/>
      <c r="C201" s="221"/>
      <c r="D201" s="221"/>
      <c r="E201" s="221"/>
      <c r="F201" s="221"/>
      <c r="G201" s="221"/>
      <c r="H201" s="221"/>
      <c r="I201" s="221"/>
      <c r="J201" s="221"/>
      <c r="K201" s="221"/>
      <c r="L201" s="221"/>
      <c r="M201" s="221"/>
      <c r="N201" s="221"/>
      <c r="O201" s="191"/>
      <c r="P201" s="191"/>
      <c r="Q201" s="191"/>
      <c r="R201" s="191"/>
      <c r="S201" s="191"/>
      <c r="T201" s="191"/>
      <c r="U201" s="191"/>
      <c r="V201" s="191"/>
      <c r="W201" s="191"/>
      <c r="X201" s="191"/>
      <c r="Y201" s="191"/>
      <c r="Z201" s="191"/>
      <c r="AA201" s="191"/>
      <c r="AB201" s="191"/>
      <c r="AC201" s="191"/>
      <c r="AD201" s="191"/>
      <c r="AE201" s="191"/>
      <c r="AF201" s="191"/>
      <c r="AG201" s="191"/>
      <c r="AH201" s="191"/>
      <c r="AI201" s="191"/>
      <c r="AJ201" s="191"/>
      <c r="AK201" s="191"/>
      <c r="AL201" s="191"/>
      <c r="AM201" s="191"/>
      <c r="AN201" s="191"/>
      <c r="AO201" s="191"/>
      <c r="AP201" s="191"/>
      <c r="AQ201" s="191"/>
      <c r="AR201" s="191"/>
      <c r="AS201" s="191"/>
      <c r="AT201" s="191"/>
      <c r="AU201" s="191"/>
      <c r="AV201" s="191"/>
      <c r="AW201" s="191"/>
      <c r="AX201" s="191"/>
      <c r="AY201" s="191"/>
      <c r="AZ201" s="191"/>
      <c r="BA201" s="191"/>
    </row>
    <row r="202" spans="1:53" s="192" customFormat="1" ht="29.25" customHeight="1">
      <c r="A202" s="886" t="s">
        <v>1129</v>
      </c>
      <c r="B202" s="887"/>
      <c r="C202" s="887"/>
      <c r="D202" s="887"/>
      <c r="E202" s="887"/>
      <c r="F202" s="887"/>
      <c r="G202" s="221"/>
      <c r="H202" s="221"/>
      <c r="I202" s="221"/>
      <c r="J202" s="221"/>
      <c r="K202" s="221"/>
      <c r="L202" s="221"/>
      <c r="M202" s="221"/>
      <c r="N202" s="221"/>
      <c r="O202" s="191"/>
      <c r="P202" s="191"/>
      <c r="Q202" s="191"/>
      <c r="R202" s="191"/>
      <c r="S202" s="191"/>
      <c r="T202" s="191"/>
      <c r="U202" s="191"/>
      <c r="V202" s="191"/>
      <c r="W202" s="191"/>
      <c r="X202" s="191"/>
      <c r="Y202" s="191"/>
      <c r="Z202" s="191"/>
      <c r="AA202" s="191"/>
      <c r="AB202" s="191"/>
      <c r="AC202" s="191"/>
      <c r="AD202" s="191"/>
      <c r="AE202" s="191"/>
      <c r="AF202" s="191"/>
      <c r="AG202" s="191"/>
      <c r="AH202" s="191"/>
      <c r="AI202" s="191"/>
      <c r="AJ202" s="191"/>
      <c r="AK202" s="191"/>
      <c r="AL202" s="191"/>
      <c r="AM202" s="191"/>
      <c r="AN202" s="191"/>
      <c r="AO202" s="191"/>
      <c r="AP202" s="191"/>
      <c r="AQ202" s="191"/>
      <c r="AR202" s="191"/>
      <c r="AS202" s="191"/>
      <c r="AT202" s="191"/>
      <c r="AU202" s="191"/>
      <c r="AV202" s="191"/>
      <c r="AW202" s="191"/>
      <c r="AX202" s="191"/>
      <c r="AY202" s="191"/>
      <c r="AZ202" s="191"/>
      <c r="BA202" s="191"/>
    </row>
    <row r="203" spans="1:53" s="192" customFormat="1" ht="13.5" customHeight="1">
      <c r="A203" s="888"/>
      <c r="B203" s="889"/>
      <c r="C203" s="890"/>
      <c r="D203" s="222"/>
      <c r="E203" s="223"/>
      <c r="F203" s="223"/>
      <c r="G203" s="221"/>
      <c r="H203" s="221"/>
      <c r="I203" s="221"/>
      <c r="J203" s="221"/>
      <c r="K203" s="221"/>
      <c r="L203" s="221"/>
      <c r="M203" s="221"/>
      <c r="N203" s="221"/>
      <c r="O203" s="191"/>
      <c r="P203" s="191"/>
      <c r="Q203" s="191"/>
      <c r="R203" s="191"/>
      <c r="S203" s="191"/>
      <c r="T203" s="191"/>
      <c r="U203" s="191"/>
      <c r="V203" s="191"/>
      <c r="W203" s="191"/>
      <c r="X203" s="191"/>
      <c r="Y203" s="191"/>
      <c r="Z203" s="191"/>
      <c r="AA203" s="191"/>
      <c r="AB203" s="191"/>
      <c r="AC203" s="191"/>
      <c r="AD203" s="191"/>
      <c r="AE203" s="191"/>
      <c r="AF203" s="191"/>
      <c r="AG203" s="191"/>
      <c r="AH203" s="191"/>
      <c r="AI203" s="191"/>
      <c r="AJ203" s="191"/>
      <c r="AK203" s="191"/>
      <c r="AL203" s="191"/>
      <c r="AM203" s="191"/>
      <c r="AN203" s="191"/>
      <c r="AO203" s="191"/>
      <c r="AP203" s="191"/>
      <c r="AQ203" s="191"/>
      <c r="AR203" s="191"/>
      <c r="AS203" s="191"/>
      <c r="AT203" s="191"/>
      <c r="AU203" s="191"/>
      <c r="AV203" s="191"/>
      <c r="AW203" s="191"/>
      <c r="AX203" s="191"/>
      <c r="AY203" s="191"/>
      <c r="AZ203" s="191"/>
      <c r="BA203" s="191"/>
    </row>
    <row r="204" spans="1:53" s="192" customFormat="1" ht="18.75" customHeight="1">
      <c r="A204" s="878" t="s">
        <v>1130</v>
      </c>
      <c r="B204" s="879"/>
      <c r="C204" s="879"/>
      <c r="D204" s="879"/>
      <c r="E204" s="370">
        <f>E4</f>
        <v>0</v>
      </c>
      <c r="F204" s="223"/>
      <c r="G204" s="221"/>
      <c r="H204" s="221"/>
      <c r="I204" s="221"/>
      <c r="J204" s="221"/>
      <c r="K204" s="221"/>
      <c r="L204" s="221"/>
      <c r="M204" s="221"/>
      <c r="N204" s="221"/>
      <c r="O204" s="191"/>
      <c r="P204" s="191"/>
      <c r="Q204" s="191"/>
      <c r="R204" s="191"/>
      <c r="S204" s="191"/>
      <c r="T204" s="191"/>
      <c r="U204" s="191"/>
      <c r="V204" s="191"/>
      <c r="W204" s="191"/>
      <c r="X204" s="191"/>
      <c r="Y204" s="191"/>
      <c r="Z204" s="191"/>
      <c r="AA204" s="191"/>
      <c r="AB204" s="191"/>
      <c r="AC204" s="191"/>
      <c r="AD204" s="191"/>
      <c r="AE204" s="191"/>
      <c r="AF204" s="191"/>
      <c r="AG204" s="191"/>
      <c r="AH204" s="191"/>
      <c r="AI204" s="191"/>
      <c r="AJ204" s="191"/>
      <c r="AK204" s="191"/>
      <c r="AL204" s="191"/>
      <c r="AM204" s="191"/>
      <c r="AN204" s="191"/>
      <c r="AO204" s="191"/>
      <c r="AP204" s="191"/>
      <c r="AQ204" s="191"/>
      <c r="AR204" s="191"/>
      <c r="AS204" s="191"/>
      <c r="AT204" s="191"/>
      <c r="AU204" s="191"/>
      <c r="AV204" s="191"/>
      <c r="AW204" s="191"/>
      <c r="AX204" s="191"/>
      <c r="AY204" s="191"/>
      <c r="AZ204" s="191"/>
      <c r="BA204" s="191"/>
    </row>
    <row r="205" spans="1:53" s="192" customFormat="1" ht="18.75" customHeight="1">
      <c r="A205" s="878" t="s">
        <v>1131</v>
      </c>
      <c r="B205" s="879"/>
      <c r="C205" s="879"/>
      <c r="D205" s="879"/>
      <c r="E205" s="370" t="str">
        <f>E5</f>
        <v/>
      </c>
      <c r="F205" s="223"/>
      <c r="G205" s="221"/>
      <c r="H205" s="221"/>
      <c r="I205" s="221"/>
      <c r="J205" s="221"/>
      <c r="K205" s="221"/>
      <c r="L205" s="221"/>
      <c r="M205" s="221"/>
      <c r="N205" s="221"/>
      <c r="O205" s="191"/>
      <c r="P205" s="191"/>
      <c r="Q205" s="191"/>
      <c r="R205" s="191"/>
      <c r="S205" s="191"/>
      <c r="T205" s="191"/>
      <c r="U205" s="191"/>
      <c r="V205" s="191"/>
      <c r="W205" s="191"/>
      <c r="X205" s="191"/>
      <c r="Y205" s="191"/>
      <c r="Z205" s="191"/>
      <c r="AA205" s="191"/>
      <c r="AB205" s="191"/>
      <c r="AC205" s="191"/>
      <c r="AD205" s="191"/>
      <c r="AE205" s="191"/>
      <c r="AF205" s="191"/>
      <c r="AG205" s="191"/>
      <c r="AH205" s="191"/>
      <c r="AI205" s="191"/>
      <c r="AJ205" s="191"/>
      <c r="AK205" s="191"/>
      <c r="AL205" s="191"/>
      <c r="AM205" s="191"/>
      <c r="AN205" s="191"/>
      <c r="AO205" s="191"/>
      <c r="AP205" s="191"/>
      <c r="AQ205" s="191"/>
      <c r="AR205" s="191"/>
      <c r="AS205" s="191"/>
      <c r="AT205" s="191"/>
      <c r="AU205" s="191"/>
      <c r="AV205" s="191"/>
      <c r="AW205" s="191"/>
      <c r="AX205" s="191"/>
      <c r="AY205" s="191"/>
      <c r="AZ205" s="191"/>
      <c r="BA205" s="191"/>
    </row>
    <row r="206" spans="1:53" s="192" customFormat="1" ht="18.75" customHeight="1">
      <c r="A206" s="878" t="s">
        <v>1132</v>
      </c>
      <c r="B206" s="879"/>
      <c r="C206" s="879"/>
      <c r="D206" s="879"/>
      <c r="E206" s="370" t="e">
        <f>E6</f>
        <v>#VALUE!</v>
      </c>
      <c r="F206" s="223"/>
      <c r="G206" s="221"/>
      <c r="H206" s="221"/>
      <c r="I206" s="221"/>
      <c r="J206" s="221"/>
      <c r="K206" s="221"/>
      <c r="L206" s="221"/>
      <c r="M206" s="221"/>
      <c r="N206" s="221"/>
      <c r="O206" s="191"/>
      <c r="P206" s="191"/>
      <c r="Q206" s="191"/>
      <c r="R206" s="191"/>
      <c r="S206" s="191"/>
      <c r="T206" s="191"/>
      <c r="U206" s="191"/>
      <c r="V206" s="191"/>
      <c r="W206" s="191"/>
      <c r="X206" s="191"/>
      <c r="Y206" s="191"/>
      <c r="Z206" s="191"/>
      <c r="AA206" s="191"/>
      <c r="AB206" s="191"/>
      <c r="AC206" s="191"/>
      <c r="AD206" s="191"/>
      <c r="AE206" s="191"/>
      <c r="AF206" s="191"/>
      <c r="AG206" s="191"/>
      <c r="AH206" s="191"/>
      <c r="AI206" s="191"/>
      <c r="AJ206" s="191"/>
      <c r="AK206" s="191"/>
      <c r="AL206" s="191"/>
      <c r="AM206" s="191"/>
      <c r="AN206" s="191"/>
      <c r="AO206" s="191"/>
      <c r="AP206" s="191"/>
      <c r="AQ206" s="191"/>
      <c r="AR206" s="191"/>
      <c r="AS206" s="191"/>
      <c r="AT206" s="191"/>
      <c r="AU206" s="191"/>
      <c r="AV206" s="191"/>
      <c r="AW206" s="191"/>
      <c r="AX206" s="191"/>
      <c r="AY206" s="191"/>
      <c r="AZ206" s="191"/>
      <c r="BA206" s="191"/>
    </row>
    <row r="207" spans="1:53" s="192" customFormat="1" ht="18.75" customHeight="1">
      <c r="A207" s="878" t="s">
        <v>1133</v>
      </c>
      <c r="B207" s="879"/>
      <c r="C207" s="879"/>
      <c r="D207" s="879"/>
      <c r="E207" s="370" t="e">
        <f>E7</f>
        <v>#N/A</v>
      </c>
      <c r="F207" s="223"/>
      <c r="G207" s="221"/>
      <c r="H207" s="221"/>
      <c r="I207" s="221"/>
      <c r="J207" s="221"/>
      <c r="K207" s="221"/>
      <c r="L207" s="221"/>
      <c r="M207" s="221"/>
      <c r="N207" s="221"/>
      <c r="O207" s="191"/>
      <c r="P207" s="191"/>
      <c r="Q207" s="191"/>
      <c r="R207" s="191"/>
      <c r="S207" s="191"/>
      <c r="T207" s="191"/>
      <c r="U207" s="191"/>
      <c r="V207" s="191"/>
      <c r="W207" s="191"/>
      <c r="X207" s="191"/>
      <c r="Y207" s="191"/>
      <c r="Z207" s="191"/>
      <c r="AA207" s="191"/>
      <c r="AB207" s="191"/>
      <c r="AC207" s="191"/>
      <c r="AD207" s="191"/>
      <c r="AE207" s="191"/>
      <c r="AF207" s="191"/>
      <c r="AG207" s="191"/>
      <c r="AH207" s="191"/>
      <c r="AI207" s="191"/>
      <c r="AJ207" s="191"/>
      <c r="AK207" s="191"/>
      <c r="AL207" s="191"/>
      <c r="AM207" s="191"/>
      <c r="AN207" s="191"/>
      <c r="AO207" s="191"/>
      <c r="AP207" s="191"/>
      <c r="AQ207" s="191"/>
      <c r="AR207" s="191"/>
      <c r="AS207" s="191"/>
      <c r="AT207" s="191"/>
      <c r="AU207" s="191"/>
      <c r="AV207" s="191"/>
      <c r="AW207" s="191"/>
      <c r="AX207" s="191"/>
      <c r="AY207" s="191"/>
      <c r="AZ207" s="191"/>
      <c r="BA207" s="191"/>
    </row>
    <row r="208" spans="1:53" s="192" customFormat="1" ht="53.25" customHeight="1" thickBot="1">
      <c r="A208" s="880" t="s">
        <v>1134</v>
      </c>
      <c r="B208" s="881"/>
      <c r="C208" s="881"/>
      <c r="D208" s="881"/>
      <c r="E208" s="371" t="e">
        <f>E8</f>
        <v>#N/A</v>
      </c>
      <c r="F208" s="224" t="e">
        <f>IF('Instructions-DataEntry'!$C$103&gt;0,"Insular areas may exceed 50% by $200,000","")</f>
        <v>#N/A</v>
      </c>
      <c r="G208" s="221"/>
      <c r="H208" s="221"/>
      <c r="I208" s="221"/>
      <c r="J208" s="221"/>
      <c r="K208" s="221"/>
      <c r="L208" s="221"/>
      <c r="M208" s="221"/>
      <c r="N208" s="221"/>
      <c r="O208" s="191"/>
      <c r="P208" s="191"/>
      <c r="Q208" s="191"/>
      <c r="R208" s="191"/>
      <c r="S208" s="191"/>
      <c r="T208" s="191"/>
      <c r="U208" s="191"/>
      <c r="V208" s="191"/>
      <c r="W208" s="191"/>
      <c r="X208" s="191"/>
      <c r="Y208" s="191"/>
      <c r="Z208" s="191"/>
      <c r="AA208" s="191"/>
      <c r="AB208" s="191"/>
      <c r="AC208" s="191"/>
      <c r="AD208" s="191"/>
      <c r="AE208" s="191"/>
      <c r="AF208" s="191"/>
      <c r="AG208" s="191"/>
      <c r="AH208" s="191"/>
      <c r="AI208" s="191"/>
      <c r="AJ208" s="191"/>
      <c r="AK208" s="191"/>
      <c r="AL208" s="191"/>
      <c r="AM208" s="191"/>
      <c r="AN208" s="191"/>
      <c r="AO208" s="191"/>
      <c r="AP208" s="191"/>
      <c r="AQ208" s="191"/>
      <c r="AR208" s="191"/>
      <c r="AS208" s="191"/>
      <c r="AT208" s="191"/>
      <c r="AU208" s="191"/>
      <c r="AV208" s="191"/>
      <c r="AW208" s="191"/>
      <c r="AX208" s="191"/>
      <c r="AY208" s="191"/>
      <c r="AZ208" s="191"/>
      <c r="BA208" s="191"/>
    </row>
    <row r="209" spans="1:53" s="192" customFormat="1" ht="58.5" customHeight="1" thickBot="1">
      <c r="A209" s="225" t="str">
        <f>C2</f>
        <v>FY-2022</v>
      </c>
      <c r="B209" s="226" t="s">
        <v>1135</v>
      </c>
      <c r="C209" s="226" t="s">
        <v>1136</v>
      </c>
      <c r="D209" s="227" t="s">
        <v>1137</v>
      </c>
      <c r="E209" s="227" t="s">
        <v>1138</v>
      </c>
      <c r="F209" s="228" t="s">
        <v>1139</v>
      </c>
      <c r="G209" s="221"/>
      <c r="H209" s="221"/>
      <c r="I209" s="221"/>
      <c r="J209" s="221"/>
      <c r="K209" s="221"/>
      <c r="L209" s="221"/>
      <c r="M209" s="221"/>
      <c r="N209" s="221"/>
      <c r="O209" s="191"/>
      <c r="P209" s="191"/>
      <c r="Q209" s="191"/>
      <c r="R209" s="191"/>
      <c r="S209" s="191"/>
      <c r="T209" s="191"/>
      <c r="U209" s="191"/>
      <c r="V209" s="191"/>
      <c r="W209" s="191"/>
      <c r="X209" s="191"/>
      <c r="Y209" s="191"/>
      <c r="Z209" s="191"/>
      <c r="AA209" s="191"/>
      <c r="AB209" s="191"/>
      <c r="AC209" s="191"/>
      <c r="AD209" s="191"/>
      <c r="AE209" s="191"/>
      <c r="AF209" s="191"/>
      <c r="AG209" s="191"/>
      <c r="AH209" s="191"/>
      <c r="AI209" s="191"/>
      <c r="AJ209" s="191"/>
      <c r="AK209" s="191"/>
      <c r="AL209" s="191"/>
      <c r="AM209" s="191"/>
      <c r="AN209" s="191"/>
      <c r="AO209" s="191"/>
      <c r="AP209" s="191"/>
      <c r="AQ209" s="191"/>
      <c r="AR209" s="191"/>
      <c r="AS209" s="191"/>
      <c r="AT209" s="191"/>
      <c r="AU209" s="191"/>
      <c r="AV209" s="191"/>
      <c r="AW209" s="191"/>
      <c r="AX209" s="191"/>
      <c r="AY209" s="191"/>
      <c r="AZ209" s="191"/>
      <c r="BA209" s="191"/>
    </row>
    <row r="210" spans="1:53" s="192" customFormat="1" ht="18.75" customHeight="1">
      <c r="A210" s="229" t="s">
        <v>1141</v>
      </c>
      <c r="B210" s="362">
        <f>IF(B10="","",B10)</f>
        <v>0</v>
      </c>
      <c r="C210" s="362" t="e">
        <f t="shared" ref="C210:F210" si="1">IF(C10="","",C10)</f>
        <v>#N/A</v>
      </c>
      <c r="D210" s="365" t="e">
        <f t="shared" si="1"/>
        <v>#N/A</v>
      </c>
      <c r="E210" s="378" t="str">
        <f t="shared" si="1"/>
        <v/>
      </c>
      <c r="F210" s="379" t="str">
        <f t="shared" si="1"/>
        <v/>
      </c>
      <c r="G210" s="221"/>
      <c r="H210" s="221"/>
      <c r="I210" s="221"/>
      <c r="J210" s="221"/>
      <c r="K210" s="221"/>
      <c r="L210" s="221"/>
      <c r="M210" s="221"/>
      <c r="N210" s="221"/>
      <c r="O210" s="191"/>
      <c r="P210" s="191"/>
      <c r="Q210" s="191"/>
      <c r="R210" s="191"/>
      <c r="S210" s="191"/>
      <c r="T210" s="191"/>
      <c r="U210" s="191"/>
      <c r="V210" s="191"/>
      <c r="W210" s="191"/>
      <c r="X210" s="191"/>
      <c r="Y210" s="191"/>
      <c r="Z210" s="191"/>
      <c r="AA210" s="191"/>
      <c r="AB210" s="191"/>
      <c r="AC210" s="191"/>
      <c r="AD210" s="191"/>
      <c r="AE210" s="191"/>
      <c r="AF210" s="191"/>
      <c r="AG210" s="191"/>
      <c r="AH210" s="191"/>
      <c r="AI210" s="191"/>
      <c r="AJ210" s="191"/>
      <c r="AK210" s="191"/>
      <c r="AL210" s="191"/>
      <c r="AM210" s="191"/>
      <c r="AN210" s="191"/>
      <c r="AO210" s="191"/>
      <c r="AP210" s="191"/>
      <c r="AQ210" s="191"/>
      <c r="AR210" s="191"/>
      <c r="AS210" s="191"/>
      <c r="AT210" s="191"/>
      <c r="AU210" s="191"/>
      <c r="AV210" s="191"/>
      <c r="AW210" s="191"/>
      <c r="AX210" s="191"/>
      <c r="AY210" s="191"/>
      <c r="AZ210" s="191"/>
      <c r="BA210" s="191"/>
    </row>
    <row r="211" spans="1:53" s="192" customFormat="1" ht="18.75" customHeight="1">
      <c r="A211" s="230" t="s">
        <v>1142</v>
      </c>
      <c r="B211" s="363">
        <f t="shared" ref="B211:F211" si="2">IF(B11="","",B11)</f>
        <v>0</v>
      </c>
      <c r="C211" s="363" t="e">
        <f t="shared" si="2"/>
        <v>#N/A</v>
      </c>
      <c r="D211" s="365" t="e">
        <f t="shared" si="2"/>
        <v>#N/A</v>
      </c>
      <c r="E211" s="378" t="str">
        <f t="shared" si="2"/>
        <v/>
      </c>
      <c r="F211" s="380" t="str">
        <f t="shared" si="2"/>
        <v/>
      </c>
      <c r="G211" s="221"/>
      <c r="H211" s="221"/>
      <c r="I211" s="221"/>
      <c r="J211" s="221"/>
      <c r="K211" s="221"/>
      <c r="L211" s="221"/>
      <c r="M211" s="221"/>
      <c r="N211" s="221"/>
      <c r="O211" s="191"/>
      <c r="P211" s="191"/>
      <c r="Q211" s="191"/>
      <c r="R211" s="191"/>
      <c r="S211" s="191"/>
      <c r="T211" s="191"/>
      <c r="U211" s="191"/>
      <c r="V211" s="191"/>
      <c r="W211" s="191"/>
      <c r="X211" s="191"/>
      <c r="Y211" s="191"/>
      <c r="Z211" s="191"/>
      <c r="AA211" s="191"/>
      <c r="AB211" s="191"/>
      <c r="AC211" s="191"/>
      <c r="AD211" s="191"/>
      <c r="AE211" s="191"/>
      <c r="AF211" s="191"/>
      <c r="AG211" s="191"/>
      <c r="AH211" s="191"/>
      <c r="AI211" s="191"/>
      <c r="AJ211" s="191"/>
      <c r="AK211" s="191"/>
      <c r="AL211" s="191"/>
      <c r="AM211" s="191"/>
      <c r="AN211" s="191"/>
      <c r="AO211" s="191"/>
      <c r="AP211" s="191"/>
      <c r="AQ211" s="191"/>
      <c r="AR211" s="191"/>
      <c r="AS211" s="191"/>
      <c r="AT211" s="191"/>
      <c r="AU211" s="191"/>
      <c r="AV211" s="191"/>
      <c r="AW211" s="191"/>
      <c r="AX211" s="191"/>
      <c r="AY211" s="191"/>
      <c r="AZ211" s="191"/>
      <c r="BA211" s="191"/>
    </row>
    <row r="212" spans="1:53" s="192" customFormat="1" ht="18.75" customHeight="1">
      <c r="A212" s="230" t="s">
        <v>1143</v>
      </c>
      <c r="B212" s="363">
        <f t="shared" ref="B212:F212" si="3">IF(B12="","",B12)</f>
        <v>0</v>
      </c>
      <c r="C212" s="363" t="e">
        <f t="shared" si="3"/>
        <v>#N/A</v>
      </c>
      <c r="D212" s="365" t="e">
        <f t="shared" si="3"/>
        <v>#N/A</v>
      </c>
      <c r="E212" s="378" t="str">
        <f t="shared" si="3"/>
        <v/>
      </c>
      <c r="F212" s="380" t="str">
        <f t="shared" si="3"/>
        <v/>
      </c>
      <c r="G212" s="221"/>
      <c r="H212" s="221"/>
      <c r="I212" s="221"/>
      <c r="J212" s="221"/>
      <c r="K212" s="221"/>
      <c r="L212" s="221"/>
      <c r="M212" s="221"/>
      <c r="N212" s="221"/>
      <c r="O212" s="191"/>
      <c r="P212" s="191"/>
      <c r="Q212" s="191"/>
      <c r="R212" s="191"/>
      <c r="S212" s="191"/>
      <c r="T212" s="191"/>
      <c r="U212" s="191"/>
      <c r="V212" s="191"/>
      <c r="W212" s="191"/>
      <c r="X212" s="191"/>
      <c r="Y212" s="191"/>
      <c r="Z212" s="191"/>
      <c r="AA212" s="191"/>
      <c r="AB212" s="191"/>
      <c r="AC212" s="191"/>
      <c r="AD212" s="191"/>
      <c r="AE212" s="191"/>
      <c r="AF212" s="191"/>
      <c r="AG212" s="191"/>
      <c r="AH212" s="191"/>
      <c r="AI212" s="191"/>
      <c r="AJ212" s="191"/>
      <c r="AK212" s="191"/>
      <c r="AL212" s="191"/>
      <c r="AM212" s="191"/>
      <c r="AN212" s="191"/>
      <c r="AO212" s="191"/>
      <c r="AP212" s="191"/>
      <c r="AQ212" s="191"/>
      <c r="AR212" s="191"/>
      <c r="AS212" s="191"/>
      <c r="AT212" s="191"/>
      <c r="AU212" s="191"/>
      <c r="AV212" s="191"/>
      <c r="AW212" s="191"/>
      <c r="AX212" s="191"/>
      <c r="AY212" s="191"/>
      <c r="AZ212" s="191"/>
      <c r="BA212" s="191"/>
    </row>
    <row r="213" spans="1:53" s="192" customFormat="1" ht="18.75" customHeight="1">
      <c r="A213" s="230" t="s">
        <v>1144</v>
      </c>
      <c r="B213" s="363">
        <f t="shared" ref="B213:F213" si="4">IF(B13="","",B13)</f>
        <v>0</v>
      </c>
      <c r="C213" s="363" t="e">
        <f t="shared" si="4"/>
        <v>#N/A</v>
      </c>
      <c r="D213" s="365" t="e">
        <f t="shared" si="4"/>
        <v>#N/A</v>
      </c>
      <c r="E213" s="378" t="str">
        <f t="shared" si="4"/>
        <v/>
      </c>
      <c r="F213" s="380" t="str">
        <f t="shared" si="4"/>
        <v/>
      </c>
      <c r="G213" s="221"/>
      <c r="H213" s="221"/>
      <c r="I213" s="221"/>
      <c r="J213" s="221"/>
      <c r="K213" s="221"/>
      <c r="L213" s="221"/>
      <c r="M213" s="221"/>
      <c r="N213" s="221"/>
      <c r="O213" s="191"/>
      <c r="P213" s="191"/>
      <c r="Q213" s="191"/>
      <c r="R213" s="191"/>
      <c r="S213" s="191"/>
      <c r="T213" s="191"/>
      <c r="U213" s="191"/>
      <c r="V213" s="191"/>
      <c r="W213" s="191"/>
      <c r="X213" s="191"/>
      <c r="Y213" s="191"/>
      <c r="Z213" s="191"/>
      <c r="AA213" s="191"/>
      <c r="AB213" s="191"/>
      <c r="AC213" s="191"/>
      <c r="AD213" s="191"/>
      <c r="AE213" s="191"/>
      <c r="AF213" s="191"/>
      <c r="AG213" s="191"/>
      <c r="AH213" s="191"/>
      <c r="AI213" s="191"/>
      <c r="AJ213" s="191"/>
      <c r="AK213" s="191"/>
      <c r="AL213" s="191"/>
      <c r="AM213" s="191"/>
      <c r="AN213" s="191"/>
      <c r="AO213" s="191"/>
      <c r="AP213" s="191"/>
      <c r="AQ213" s="191"/>
      <c r="AR213" s="191"/>
      <c r="AS213" s="191"/>
      <c r="AT213" s="191"/>
      <c r="AU213" s="191"/>
      <c r="AV213" s="191"/>
      <c r="AW213" s="191"/>
      <c r="AX213" s="191"/>
      <c r="AY213" s="191"/>
      <c r="AZ213" s="191"/>
      <c r="BA213" s="191"/>
    </row>
    <row r="214" spans="1:53" s="192" customFormat="1" ht="18.75" customHeight="1">
      <c r="A214" s="361" t="s">
        <v>1238</v>
      </c>
      <c r="B214" s="364">
        <f t="shared" ref="B214:F214" si="5">IF(B14="","",B14)</f>
        <v>0</v>
      </c>
      <c r="C214" s="364" t="e">
        <f t="shared" si="5"/>
        <v>#N/A</v>
      </c>
      <c r="D214" s="365" t="e">
        <f t="shared" si="5"/>
        <v>#N/A</v>
      </c>
      <c r="E214" s="378" t="str">
        <f t="shared" si="5"/>
        <v/>
      </c>
      <c r="F214" s="380" t="str">
        <f t="shared" si="5"/>
        <v/>
      </c>
      <c r="G214" s="221"/>
      <c r="H214" s="221"/>
      <c r="I214" s="221"/>
      <c r="J214" s="221"/>
      <c r="K214" s="221"/>
      <c r="L214" s="221"/>
      <c r="M214" s="221"/>
      <c r="N214" s="221"/>
      <c r="O214" s="191"/>
      <c r="P214" s="191"/>
      <c r="Q214" s="191"/>
      <c r="R214" s="191"/>
      <c r="S214" s="191"/>
      <c r="T214" s="191"/>
      <c r="U214" s="191"/>
      <c r="V214" s="191"/>
      <c r="W214" s="191"/>
      <c r="X214" s="191"/>
      <c r="Y214" s="191"/>
      <c r="Z214" s="191"/>
      <c r="AA214" s="191"/>
      <c r="AB214" s="191"/>
      <c r="AC214" s="191"/>
      <c r="AD214" s="191"/>
      <c r="AE214" s="191"/>
      <c r="AF214" s="191"/>
      <c r="AG214" s="191"/>
      <c r="AH214" s="191"/>
      <c r="AI214" s="191"/>
      <c r="AJ214" s="191"/>
      <c r="AK214" s="191"/>
      <c r="AL214" s="191"/>
      <c r="AM214" s="191"/>
      <c r="AN214" s="191"/>
      <c r="AO214" s="191"/>
      <c r="AP214" s="191"/>
      <c r="AQ214" s="191"/>
      <c r="AR214" s="191"/>
      <c r="AS214" s="191"/>
      <c r="AT214" s="191"/>
      <c r="AU214" s="191"/>
      <c r="AV214" s="191"/>
      <c r="AW214" s="191"/>
      <c r="AX214" s="191"/>
      <c r="AY214" s="191"/>
      <c r="AZ214" s="191"/>
      <c r="BA214" s="191"/>
    </row>
    <row r="215" spans="1:53" s="192" customFormat="1" ht="18.75" customHeight="1" thickBot="1">
      <c r="A215" s="231" t="s">
        <v>1145</v>
      </c>
      <c r="B215" s="364">
        <f t="shared" ref="B215:F215" si="6">IF(B15="","",B15)</f>
        <v>0</v>
      </c>
      <c r="C215" s="364" t="e">
        <f t="shared" si="6"/>
        <v>#N/A</v>
      </c>
      <c r="D215" s="365" t="str">
        <f t="shared" si="6"/>
        <v/>
      </c>
      <c r="E215" s="378" t="str">
        <f t="shared" si="6"/>
        <v/>
      </c>
      <c r="F215" s="380" t="str">
        <f t="shared" si="6"/>
        <v/>
      </c>
      <c r="G215" s="221"/>
      <c r="H215" s="221"/>
      <c r="I215" s="221"/>
      <c r="J215" s="221"/>
      <c r="K215" s="221"/>
      <c r="L215" s="221"/>
      <c r="M215" s="221"/>
      <c r="N215" s="221"/>
      <c r="O215" s="191"/>
      <c r="P215" s="191"/>
      <c r="Q215" s="191"/>
      <c r="R215" s="191"/>
      <c r="S215" s="191"/>
      <c r="T215" s="191"/>
      <c r="U215" s="191"/>
      <c r="V215" s="191"/>
      <c r="W215" s="191"/>
      <c r="X215" s="191"/>
      <c r="Y215" s="191"/>
      <c r="Z215" s="191"/>
      <c r="AA215" s="191"/>
      <c r="AB215" s="191"/>
      <c r="AC215" s="191"/>
      <c r="AD215" s="191"/>
      <c r="AE215" s="191"/>
      <c r="AF215" s="191"/>
      <c r="AG215" s="191"/>
      <c r="AH215" s="191"/>
      <c r="AI215" s="191"/>
      <c r="AJ215" s="191"/>
      <c r="AK215" s="191"/>
      <c r="AL215" s="191"/>
      <c r="AM215" s="191"/>
      <c r="AN215" s="191"/>
      <c r="AO215" s="191"/>
      <c r="AP215" s="191"/>
      <c r="AQ215" s="191"/>
      <c r="AR215" s="191"/>
      <c r="AS215" s="191"/>
      <c r="AT215" s="191"/>
      <c r="AU215" s="191"/>
      <c r="AV215" s="191"/>
      <c r="AW215" s="191"/>
      <c r="AX215" s="191"/>
      <c r="AY215" s="191"/>
      <c r="AZ215" s="191"/>
      <c r="BA215" s="191"/>
    </row>
    <row r="216" spans="1:53" s="192" customFormat="1" ht="18.75" customHeight="1">
      <c r="A216" s="232"/>
      <c r="B216" s="233" t="s">
        <v>1146</v>
      </c>
      <c r="C216" s="234"/>
      <c r="D216" s="365" t="str">
        <f t="shared" ref="D216:F216" si="7">IF(D16="","",D16)</f>
        <v/>
      </c>
      <c r="E216" s="378" t="str">
        <f t="shared" si="7"/>
        <v/>
      </c>
      <c r="F216" s="380" t="str">
        <f t="shared" si="7"/>
        <v/>
      </c>
      <c r="G216" s="221"/>
      <c r="H216" s="221"/>
      <c r="I216" s="221"/>
      <c r="J216" s="221"/>
      <c r="K216" s="221"/>
      <c r="L216" s="221"/>
      <c r="M216" s="221"/>
      <c r="N216" s="221"/>
      <c r="O216" s="191"/>
      <c r="P216" s="191"/>
      <c r="Q216" s="191"/>
      <c r="R216" s="191"/>
      <c r="S216" s="191"/>
      <c r="T216" s="191"/>
      <c r="U216" s="191"/>
      <c r="V216" s="191"/>
      <c r="W216" s="191"/>
      <c r="X216" s="191"/>
      <c r="Y216" s="191"/>
      <c r="Z216" s="191"/>
      <c r="AA216" s="191"/>
      <c r="AB216" s="191"/>
      <c r="AC216" s="191"/>
      <c r="AD216" s="191"/>
      <c r="AE216" s="191"/>
      <c r="AF216" s="191"/>
      <c r="AG216" s="191"/>
      <c r="AH216" s="191"/>
      <c r="AI216" s="191"/>
      <c r="AJ216" s="191"/>
      <c r="AK216" s="191"/>
      <c r="AL216" s="191"/>
      <c r="AM216" s="191"/>
      <c r="AN216" s="191"/>
      <c r="AO216" s="191"/>
      <c r="AP216" s="191"/>
      <c r="AQ216" s="191"/>
      <c r="AR216" s="191"/>
      <c r="AS216" s="191"/>
      <c r="AT216" s="191"/>
      <c r="AU216" s="191"/>
      <c r="AV216" s="191"/>
      <c r="AW216" s="191"/>
      <c r="AX216" s="191"/>
      <c r="AY216" s="191"/>
      <c r="AZ216" s="191"/>
      <c r="BA216" s="191"/>
    </row>
    <row r="217" spans="1:53" s="192" customFormat="1" ht="18.75" customHeight="1">
      <c r="A217" s="235" t="s">
        <v>1147</v>
      </c>
      <c r="B217" s="236"/>
      <c r="C217" s="237" t="e">
        <f>C17</f>
        <v>#N/A</v>
      </c>
      <c r="D217" s="365" t="str">
        <f t="shared" ref="D217:F217" si="8">IF(D17="","",D17)</f>
        <v/>
      </c>
      <c r="E217" s="378" t="str">
        <f t="shared" si="8"/>
        <v/>
      </c>
      <c r="F217" s="380" t="str">
        <f t="shared" si="8"/>
        <v/>
      </c>
      <c r="G217" s="221"/>
      <c r="H217" s="221"/>
      <c r="I217" s="221"/>
      <c r="J217" s="221"/>
      <c r="K217" s="221"/>
      <c r="L217" s="221"/>
      <c r="M217" s="221"/>
      <c r="N217" s="221"/>
      <c r="O217" s="191"/>
      <c r="P217" s="191"/>
      <c r="Q217" s="191"/>
      <c r="R217" s="191"/>
      <c r="S217" s="191"/>
      <c r="T217" s="191"/>
      <c r="U217" s="191"/>
      <c r="V217" s="191"/>
      <c r="W217" s="191"/>
      <c r="X217" s="191"/>
      <c r="Y217" s="191"/>
      <c r="Z217" s="191"/>
      <c r="AA217" s="191"/>
      <c r="AB217" s="191"/>
      <c r="AC217" s="191"/>
      <c r="AD217" s="191"/>
      <c r="AE217" s="191"/>
      <c r="AF217" s="191"/>
      <c r="AG217" s="191"/>
      <c r="AH217" s="191"/>
      <c r="AI217" s="191"/>
      <c r="AJ217" s="191"/>
      <c r="AK217" s="191"/>
      <c r="AL217" s="191"/>
      <c r="AM217" s="191"/>
      <c r="AN217" s="191"/>
      <c r="AO217" s="191"/>
      <c r="AP217" s="191"/>
      <c r="AQ217" s="191"/>
      <c r="AR217" s="191"/>
      <c r="AS217" s="191"/>
      <c r="AT217" s="191"/>
      <c r="AU217" s="191"/>
      <c r="AV217" s="191"/>
      <c r="AW217" s="191"/>
      <c r="AX217" s="191"/>
      <c r="AY217" s="191"/>
      <c r="AZ217" s="191"/>
      <c r="BA217" s="191"/>
    </row>
    <row r="218" spans="1:53" s="192" customFormat="1" ht="18.75" customHeight="1">
      <c r="A218" s="238" t="s">
        <v>1148</v>
      </c>
      <c r="B218" s="236"/>
      <c r="C218" s="239"/>
      <c r="D218" s="365" t="str">
        <f t="shared" ref="D218:F218" si="9">IF(D18="","",D18)</f>
        <v/>
      </c>
      <c r="E218" s="378" t="str">
        <f t="shared" si="9"/>
        <v/>
      </c>
      <c r="F218" s="380" t="str">
        <f t="shared" si="9"/>
        <v/>
      </c>
      <c r="G218" s="221"/>
      <c r="H218" s="221"/>
      <c r="I218" s="221"/>
      <c r="J218" s="221"/>
      <c r="K218" s="221"/>
      <c r="L218" s="221"/>
      <c r="M218" s="221"/>
      <c r="N218" s="221"/>
      <c r="O218" s="191"/>
      <c r="P218" s="191"/>
      <c r="Q218" s="191"/>
      <c r="R218" s="191"/>
      <c r="S218" s="191"/>
      <c r="T218" s="191"/>
      <c r="U218" s="191"/>
      <c r="V218" s="191"/>
      <c r="W218" s="191"/>
      <c r="X218" s="191"/>
      <c r="Y218" s="191"/>
      <c r="Z218" s="191"/>
      <c r="AA218" s="191"/>
      <c r="AB218" s="191"/>
      <c r="AC218" s="191"/>
      <c r="AD218" s="191"/>
      <c r="AE218" s="191"/>
      <c r="AF218" s="191"/>
      <c r="AG218" s="191"/>
      <c r="AH218" s="191"/>
      <c r="AI218" s="191"/>
      <c r="AJ218" s="191"/>
      <c r="AK218" s="191"/>
      <c r="AL218" s="191"/>
      <c r="AM218" s="191"/>
      <c r="AN218" s="191"/>
      <c r="AO218" s="191"/>
      <c r="AP218" s="191"/>
      <c r="AQ218" s="191"/>
      <c r="AR218" s="191"/>
      <c r="AS218" s="191"/>
      <c r="AT218" s="191"/>
      <c r="AU218" s="191"/>
      <c r="AV218" s="191"/>
      <c r="AW218" s="191"/>
      <c r="AX218" s="191"/>
      <c r="AY218" s="191"/>
      <c r="AZ218" s="191"/>
      <c r="BA218" s="191"/>
    </row>
    <row r="219" spans="1:53" s="192" customFormat="1" ht="18.75" customHeight="1">
      <c r="A219" s="238"/>
      <c r="B219" s="240" t="s">
        <v>1149</v>
      </c>
      <c r="C219" s="241" t="e">
        <f>C19</f>
        <v>#N/A</v>
      </c>
      <c r="D219" s="365" t="str">
        <f t="shared" ref="D219:F219" si="10">IF(D19="","",D19)</f>
        <v/>
      </c>
      <c r="E219" s="378" t="str">
        <f t="shared" si="10"/>
        <v/>
      </c>
      <c r="F219" s="380" t="str">
        <f t="shared" si="10"/>
        <v/>
      </c>
      <c r="G219" s="221"/>
      <c r="H219" s="221"/>
      <c r="I219" s="221"/>
      <c r="J219" s="221"/>
      <c r="K219" s="221"/>
      <c r="L219" s="221"/>
      <c r="M219" s="221"/>
      <c r="N219" s="221"/>
      <c r="O219" s="191"/>
      <c r="P219" s="191"/>
      <c r="Q219" s="191"/>
      <c r="R219" s="191"/>
      <c r="S219" s="191"/>
      <c r="T219" s="191"/>
      <c r="U219" s="191"/>
      <c r="V219" s="191"/>
      <c r="W219" s="191"/>
      <c r="X219" s="191"/>
      <c r="Y219" s="191"/>
      <c r="Z219" s="191"/>
      <c r="AA219" s="191"/>
      <c r="AB219" s="191"/>
      <c r="AC219" s="191"/>
      <c r="AD219" s="191"/>
      <c r="AE219" s="191"/>
      <c r="AF219" s="191"/>
      <c r="AG219" s="191"/>
      <c r="AH219" s="191"/>
      <c r="AI219" s="191"/>
      <c r="AJ219" s="191"/>
      <c r="AK219" s="191"/>
      <c r="AL219" s="191"/>
      <c r="AM219" s="191"/>
      <c r="AN219" s="191"/>
      <c r="AO219" s="191"/>
      <c r="AP219" s="191"/>
      <c r="AQ219" s="191"/>
      <c r="AR219" s="191"/>
      <c r="AS219" s="191"/>
      <c r="AT219" s="191"/>
      <c r="AU219" s="191"/>
      <c r="AV219" s="191"/>
      <c r="AW219" s="191"/>
      <c r="AX219" s="191"/>
      <c r="AY219" s="191"/>
      <c r="AZ219" s="191"/>
      <c r="BA219" s="191"/>
    </row>
    <row r="220" spans="1:53" s="192" customFormat="1" ht="18.75" customHeight="1">
      <c r="A220" s="242"/>
      <c r="B220" s="243"/>
      <c r="C220" s="243"/>
      <c r="D220" s="366" t="str">
        <f t="shared" ref="D220:F220" si="11">IF(D20="","",D20)</f>
        <v/>
      </c>
      <c r="E220" s="378" t="str">
        <f t="shared" si="11"/>
        <v/>
      </c>
      <c r="F220" s="380" t="str">
        <f t="shared" si="11"/>
        <v/>
      </c>
      <c r="G220" s="221"/>
      <c r="H220" s="221"/>
      <c r="I220" s="221"/>
      <c r="J220" s="221"/>
      <c r="K220" s="221"/>
      <c r="L220" s="221"/>
      <c r="M220" s="221"/>
      <c r="N220" s="221"/>
      <c r="O220" s="191"/>
      <c r="P220" s="191"/>
      <c r="Q220" s="191"/>
      <c r="R220" s="191"/>
      <c r="S220" s="191"/>
      <c r="T220" s="191"/>
      <c r="U220" s="191"/>
      <c r="V220" s="191"/>
      <c r="W220" s="191"/>
      <c r="X220" s="191"/>
      <c r="Y220" s="191"/>
      <c r="Z220" s="191"/>
      <c r="AA220" s="191"/>
      <c r="AB220" s="191"/>
      <c r="AC220" s="191"/>
      <c r="AD220" s="191"/>
      <c r="AE220" s="191"/>
      <c r="AF220" s="191"/>
      <c r="AG220" s="191"/>
      <c r="AH220" s="191"/>
      <c r="AI220" s="191"/>
      <c r="AJ220" s="191"/>
      <c r="AK220" s="191"/>
      <c r="AL220" s="191"/>
      <c r="AM220" s="191"/>
      <c r="AN220" s="191"/>
      <c r="AO220" s="191"/>
      <c r="AP220" s="191"/>
      <c r="AQ220" s="191"/>
      <c r="AR220" s="191"/>
      <c r="AS220" s="191"/>
      <c r="AT220" s="191"/>
      <c r="AU220" s="191"/>
      <c r="AV220" s="191"/>
      <c r="AW220" s="191"/>
      <c r="AX220" s="191"/>
      <c r="AY220" s="191"/>
      <c r="AZ220" s="191"/>
      <c r="BA220" s="191"/>
    </row>
    <row r="221" spans="1:53" s="192" customFormat="1" ht="18.75" customHeight="1">
      <c r="A221" s="238"/>
      <c r="B221" s="236"/>
      <c r="C221" s="239"/>
      <c r="D221" s="365" t="str">
        <f t="shared" ref="D221:F221" si="12">IF(D21="","",D21)</f>
        <v/>
      </c>
      <c r="E221" s="378" t="str">
        <f t="shared" si="12"/>
        <v/>
      </c>
      <c r="F221" s="380" t="str">
        <f t="shared" si="12"/>
        <v/>
      </c>
      <c r="G221" s="221"/>
      <c r="H221" s="221"/>
      <c r="I221" s="221"/>
      <c r="J221" s="221"/>
      <c r="K221" s="221"/>
      <c r="L221" s="221"/>
      <c r="M221" s="221"/>
      <c r="N221" s="221"/>
      <c r="O221" s="191"/>
      <c r="P221" s="191"/>
      <c r="Q221" s="191"/>
      <c r="R221" s="191"/>
      <c r="S221" s="191"/>
      <c r="T221" s="191"/>
      <c r="U221" s="191"/>
      <c r="V221" s="191"/>
      <c r="W221" s="191"/>
      <c r="X221" s="191"/>
      <c r="Y221" s="191"/>
      <c r="Z221" s="191"/>
      <c r="AA221" s="191"/>
      <c r="AB221" s="191"/>
      <c r="AC221" s="191"/>
      <c r="AD221" s="191"/>
      <c r="AE221" s="191"/>
      <c r="AF221" s="191"/>
      <c r="AG221" s="191"/>
      <c r="AH221" s="191"/>
      <c r="AI221" s="191"/>
      <c r="AJ221" s="191"/>
      <c r="AK221" s="191"/>
      <c r="AL221" s="191"/>
      <c r="AM221" s="191"/>
      <c r="AN221" s="191"/>
      <c r="AO221" s="191"/>
      <c r="AP221" s="191"/>
      <c r="AQ221" s="191"/>
      <c r="AR221" s="191"/>
      <c r="AS221" s="191"/>
      <c r="AT221" s="191"/>
      <c r="AU221" s="191"/>
      <c r="AV221" s="191"/>
      <c r="AW221" s="191"/>
      <c r="AX221" s="191"/>
      <c r="AY221" s="191"/>
      <c r="AZ221" s="191"/>
      <c r="BA221" s="191"/>
    </row>
    <row r="222" spans="1:53" s="192" customFormat="1" ht="18.75" customHeight="1">
      <c r="A222" s="238"/>
      <c r="B222" s="236"/>
      <c r="C222" s="239"/>
      <c r="D222" s="365" t="str">
        <f t="shared" ref="D222:F222" si="13">IF(D22="","",D22)</f>
        <v/>
      </c>
      <c r="E222" s="378" t="str">
        <f t="shared" si="13"/>
        <v/>
      </c>
      <c r="F222" s="380" t="str">
        <f t="shared" si="13"/>
        <v/>
      </c>
      <c r="G222" s="221"/>
      <c r="H222" s="221"/>
      <c r="I222" s="221"/>
      <c r="J222" s="221"/>
      <c r="K222" s="221"/>
      <c r="L222" s="221"/>
      <c r="M222" s="221"/>
      <c r="N222" s="221"/>
      <c r="O222" s="191"/>
      <c r="P222" s="191"/>
      <c r="Q222" s="191"/>
      <c r="R222" s="191"/>
      <c r="S222" s="191"/>
      <c r="T222" s="191"/>
      <c r="U222" s="191"/>
      <c r="V222" s="191"/>
      <c r="W222" s="191"/>
      <c r="X222" s="191"/>
      <c r="Y222" s="191"/>
      <c r="Z222" s="191"/>
      <c r="AA222" s="191"/>
      <c r="AB222" s="191"/>
      <c r="AC222" s="191"/>
      <c r="AD222" s="191"/>
      <c r="AE222" s="191"/>
      <c r="AF222" s="191"/>
      <c r="AG222" s="191"/>
      <c r="AH222" s="191"/>
      <c r="AI222" s="191"/>
      <c r="AJ222" s="191"/>
      <c r="AK222" s="191"/>
      <c r="AL222" s="191"/>
      <c r="AM222" s="191"/>
      <c r="AN222" s="191"/>
      <c r="AO222" s="191"/>
      <c r="AP222" s="191"/>
      <c r="AQ222" s="191"/>
      <c r="AR222" s="191"/>
      <c r="AS222" s="191"/>
      <c r="AT222" s="191"/>
      <c r="AU222" s="191"/>
      <c r="AV222" s="191"/>
      <c r="AW222" s="191"/>
      <c r="AX222" s="191"/>
      <c r="AY222" s="191"/>
      <c r="AZ222" s="191"/>
      <c r="BA222" s="191"/>
    </row>
    <row r="223" spans="1:53" s="192" customFormat="1" ht="18.75" customHeight="1">
      <c r="A223" s="238"/>
      <c r="B223" s="236"/>
      <c r="C223" s="239"/>
      <c r="D223" s="365" t="str">
        <f t="shared" ref="D223:F223" si="14">IF(D23="","",D23)</f>
        <v/>
      </c>
      <c r="E223" s="378" t="str">
        <f t="shared" si="14"/>
        <v/>
      </c>
      <c r="F223" s="380" t="str">
        <f t="shared" si="14"/>
        <v/>
      </c>
      <c r="G223" s="221"/>
      <c r="H223" s="221"/>
      <c r="I223" s="221"/>
      <c r="J223" s="221"/>
      <c r="K223" s="221"/>
      <c r="L223" s="221"/>
      <c r="M223" s="221"/>
      <c r="N223" s="221"/>
      <c r="O223" s="191"/>
      <c r="P223" s="191"/>
      <c r="Q223" s="191"/>
      <c r="R223" s="191"/>
      <c r="S223" s="191"/>
      <c r="T223" s="191"/>
      <c r="U223" s="191"/>
      <c r="V223" s="191"/>
      <c r="W223" s="191"/>
      <c r="X223" s="191"/>
      <c r="Y223" s="191"/>
      <c r="Z223" s="191"/>
      <c r="AA223" s="191"/>
      <c r="AB223" s="191"/>
      <c r="AC223" s="191"/>
      <c r="AD223" s="191"/>
      <c r="AE223" s="191"/>
      <c r="AF223" s="191"/>
      <c r="AG223" s="191"/>
      <c r="AH223" s="191"/>
      <c r="AI223" s="191"/>
      <c r="AJ223" s="191"/>
      <c r="AK223" s="191"/>
      <c r="AL223" s="191"/>
      <c r="AM223" s="191"/>
      <c r="AN223" s="191"/>
      <c r="AO223" s="191"/>
      <c r="AP223" s="191"/>
      <c r="AQ223" s="191"/>
      <c r="AR223" s="191"/>
      <c r="AS223" s="191"/>
      <c r="AT223" s="191"/>
      <c r="AU223" s="191"/>
      <c r="AV223" s="191"/>
      <c r="AW223" s="191"/>
      <c r="AX223" s="191"/>
      <c r="AY223" s="191"/>
      <c r="AZ223" s="191"/>
      <c r="BA223" s="191"/>
    </row>
    <row r="224" spans="1:53" s="192" customFormat="1" ht="18.75" customHeight="1">
      <c r="A224" s="238"/>
      <c r="B224" s="236"/>
      <c r="C224" s="239"/>
      <c r="D224" s="365" t="str">
        <f t="shared" ref="D224:F224" si="15">IF(D24="","",D24)</f>
        <v/>
      </c>
      <c r="E224" s="378" t="str">
        <f t="shared" si="15"/>
        <v/>
      </c>
      <c r="F224" s="380" t="str">
        <f t="shared" si="15"/>
        <v/>
      </c>
      <c r="G224" s="221"/>
      <c r="H224" s="221"/>
      <c r="I224" s="221"/>
      <c r="J224" s="221"/>
      <c r="K224" s="221"/>
      <c r="L224" s="221"/>
      <c r="M224" s="221"/>
      <c r="N224" s="221"/>
      <c r="O224" s="191"/>
      <c r="P224" s="191"/>
      <c r="Q224" s="191"/>
      <c r="R224" s="191"/>
      <c r="S224" s="191"/>
      <c r="T224" s="191"/>
      <c r="U224" s="191"/>
      <c r="V224" s="191"/>
      <c r="W224" s="191"/>
      <c r="X224" s="191"/>
      <c r="Y224" s="191"/>
      <c r="Z224" s="191"/>
      <c r="AA224" s="191"/>
      <c r="AB224" s="191"/>
      <c r="AC224" s="191"/>
      <c r="AD224" s="191"/>
      <c r="AE224" s="191"/>
      <c r="AF224" s="191"/>
      <c r="AG224" s="191"/>
      <c r="AH224" s="191"/>
      <c r="AI224" s="191"/>
      <c r="AJ224" s="191"/>
      <c r="AK224" s="191"/>
      <c r="AL224" s="191"/>
      <c r="AM224" s="191"/>
      <c r="AN224" s="191"/>
      <c r="AO224" s="191"/>
      <c r="AP224" s="191"/>
      <c r="AQ224" s="191"/>
      <c r="AR224" s="191"/>
      <c r="AS224" s="191"/>
      <c r="AT224" s="191"/>
      <c r="AU224" s="191"/>
      <c r="AV224" s="191"/>
      <c r="AW224" s="191"/>
      <c r="AX224" s="191"/>
      <c r="AY224" s="191"/>
      <c r="AZ224" s="191"/>
      <c r="BA224" s="191"/>
    </row>
    <row r="225" spans="1:53" s="192" customFormat="1" ht="18.75" customHeight="1" thickBot="1">
      <c r="A225" s="244"/>
      <c r="B225" s="245"/>
      <c r="C225" s="246" t="s">
        <v>1150</v>
      </c>
      <c r="D225" s="367" t="e">
        <f t="shared" ref="D225" si="16">D25</f>
        <v>#N/A</v>
      </c>
      <c r="E225" s="381"/>
      <c r="F225" s="382"/>
      <c r="G225" s="221"/>
      <c r="H225" s="221"/>
      <c r="I225" s="221"/>
      <c r="J225" s="221"/>
      <c r="K225" s="221"/>
      <c r="L225" s="221"/>
      <c r="M225" s="221"/>
      <c r="N225" s="221"/>
      <c r="O225" s="191"/>
      <c r="P225" s="191"/>
      <c r="Q225" s="191"/>
      <c r="R225" s="191"/>
      <c r="S225" s="191"/>
      <c r="T225" s="191"/>
      <c r="U225" s="191"/>
      <c r="V225" s="191"/>
      <c r="W225" s="191"/>
      <c r="X225" s="191"/>
      <c r="Y225" s="191"/>
      <c r="Z225" s="191"/>
      <c r="AA225" s="191"/>
      <c r="AB225" s="191"/>
      <c r="AC225" s="191"/>
      <c r="AD225" s="191"/>
      <c r="AE225" s="191"/>
      <c r="AF225" s="191"/>
      <c r="AG225" s="191"/>
      <c r="AH225" s="191"/>
      <c r="AI225" s="191"/>
      <c r="AJ225" s="191"/>
      <c r="AK225" s="191"/>
      <c r="AL225" s="191"/>
      <c r="AM225" s="191"/>
      <c r="AN225" s="191"/>
      <c r="AO225" s="191"/>
      <c r="AP225" s="191"/>
      <c r="AQ225" s="191"/>
      <c r="AR225" s="191"/>
      <c r="AS225" s="191"/>
      <c r="AT225" s="191"/>
      <c r="AU225" s="191"/>
      <c r="AV225" s="191"/>
      <c r="AW225" s="191"/>
      <c r="AX225" s="191"/>
      <c r="AY225" s="191"/>
      <c r="AZ225" s="191"/>
      <c r="BA225" s="191"/>
    </row>
    <row r="226" spans="1:53" s="192" customFormat="1" ht="18.75" customHeight="1">
      <c r="A226" s="221"/>
      <c r="B226" s="221"/>
      <c r="C226" s="221"/>
      <c r="D226" s="221"/>
      <c r="E226" s="247" t="s">
        <v>1151</v>
      </c>
      <c r="F226" s="248">
        <f ca="1">TODAY()</f>
        <v>44580</v>
      </c>
      <c r="G226" s="221"/>
      <c r="H226" s="221"/>
      <c r="I226" s="221"/>
      <c r="J226" s="221"/>
      <c r="K226" s="221"/>
      <c r="L226" s="221"/>
      <c r="M226" s="221"/>
      <c r="N226" s="221"/>
      <c r="O226" s="191"/>
      <c r="P226" s="191"/>
      <c r="Q226" s="191"/>
      <c r="R226" s="191"/>
      <c r="S226" s="191"/>
      <c r="T226" s="191"/>
      <c r="U226" s="191"/>
      <c r="V226" s="191"/>
      <c r="W226" s="191"/>
      <c r="X226" s="191"/>
      <c r="Y226" s="191"/>
      <c r="Z226" s="191"/>
      <c r="AA226" s="191"/>
      <c r="AB226" s="191"/>
      <c r="AC226" s="191"/>
      <c r="AD226" s="191"/>
      <c r="AE226" s="191"/>
      <c r="AF226" s="191"/>
      <c r="AG226" s="191"/>
      <c r="AH226" s="191"/>
      <c r="AI226" s="191"/>
      <c r="AJ226" s="191"/>
      <c r="AK226" s="191"/>
      <c r="AL226" s="191"/>
      <c r="AM226" s="191"/>
      <c r="AN226" s="191"/>
      <c r="AO226" s="191"/>
      <c r="AP226" s="191"/>
      <c r="AQ226" s="191"/>
      <c r="AR226" s="191"/>
      <c r="AS226" s="191"/>
      <c r="AT226" s="191"/>
      <c r="AU226" s="191"/>
      <c r="AV226" s="191"/>
      <c r="AW226" s="191"/>
      <c r="AX226" s="191"/>
      <c r="AY226" s="191"/>
      <c r="AZ226" s="191"/>
      <c r="BA226" s="191"/>
    </row>
    <row r="227" spans="1:53" s="192" customFormat="1" ht="18.75" customHeight="1">
      <c r="A227" s="882" t="e">
        <f>'Instructions-DataEntry'!E2</f>
        <v>#N/A</v>
      </c>
      <c r="B227" s="882"/>
      <c r="C227" s="883"/>
      <c r="D227" s="883"/>
      <c r="E227" s="221"/>
      <c r="F227" s="221"/>
      <c r="G227" s="221"/>
      <c r="H227" s="221"/>
      <c r="I227" s="221"/>
      <c r="J227" s="221"/>
      <c r="K227" s="221"/>
      <c r="L227" s="221"/>
      <c r="M227" s="221"/>
      <c r="N227" s="221"/>
      <c r="O227" s="191"/>
      <c r="P227" s="191"/>
      <c r="Q227" s="191"/>
      <c r="R227" s="191"/>
      <c r="S227" s="191"/>
      <c r="T227" s="191"/>
      <c r="U227" s="191"/>
      <c r="V227" s="191"/>
      <c r="W227" s="191"/>
      <c r="X227" s="191"/>
      <c r="Y227" s="191"/>
      <c r="Z227" s="191"/>
      <c r="AA227" s="191"/>
      <c r="AB227" s="191"/>
      <c r="AC227" s="191"/>
      <c r="AD227" s="191"/>
      <c r="AE227" s="191"/>
      <c r="AF227" s="191"/>
      <c r="AG227" s="191"/>
      <c r="AH227" s="191"/>
      <c r="AI227" s="191"/>
      <c r="AJ227" s="191"/>
      <c r="AK227" s="191"/>
      <c r="AL227" s="191"/>
      <c r="AM227" s="191"/>
      <c r="AN227" s="191"/>
      <c r="AO227" s="191"/>
      <c r="AP227" s="191"/>
      <c r="AQ227" s="191"/>
      <c r="AR227" s="191"/>
      <c r="AS227" s="191"/>
      <c r="AT227" s="191"/>
      <c r="AU227" s="191"/>
      <c r="AV227" s="191"/>
      <c r="AW227" s="191"/>
      <c r="AX227" s="191"/>
      <c r="AY227" s="191"/>
      <c r="AZ227" s="191"/>
      <c r="BA227" s="191"/>
    </row>
    <row r="228" spans="1:53" s="192" customFormat="1" ht="18.75" customHeight="1">
      <c r="A228" s="221"/>
      <c r="B228" s="221"/>
      <c r="C228" s="221"/>
      <c r="D228" s="221"/>
      <c r="E228" s="221"/>
      <c r="F228" s="221"/>
      <c r="G228" s="221"/>
      <c r="H228" s="221"/>
      <c r="I228" s="221"/>
      <c r="J228" s="221"/>
      <c r="K228" s="221"/>
      <c r="L228" s="221"/>
      <c r="M228" s="221"/>
      <c r="N228" s="221"/>
      <c r="O228" s="191"/>
      <c r="P228" s="191"/>
      <c r="Q228" s="191"/>
      <c r="R228" s="191"/>
      <c r="S228" s="191"/>
      <c r="T228" s="191"/>
      <c r="U228" s="191"/>
      <c r="V228" s="191"/>
      <c r="W228" s="191"/>
      <c r="X228" s="191"/>
      <c r="Y228" s="191"/>
      <c r="Z228" s="191"/>
      <c r="AA228" s="191"/>
      <c r="AB228" s="191"/>
      <c r="AC228" s="191"/>
      <c r="AD228" s="191"/>
      <c r="AE228" s="191"/>
      <c r="AF228" s="191"/>
      <c r="AG228" s="191"/>
      <c r="AH228" s="191"/>
      <c r="AI228" s="191"/>
      <c r="AJ228" s="191"/>
      <c r="AK228" s="191"/>
      <c r="AL228" s="191"/>
      <c r="AM228" s="191"/>
      <c r="AN228" s="191"/>
      <c r="AO228" s="191"/>
      <c r="AP228" s="191"/>
      <c r="AQ228" s="191"/>
      <c r="AR228" s="191"/>
      <c r="AS228" s="191"/>
      <c r="AT228" s="191"/>
      <c r="AU228" s="191"/>
      <c r="AV228" s="191"/>
      <c r="AW228" s="191"/>
      <c r="AX228" s="191"/>
      <c r="AY228" s="191"/>
      <c r="AZ228" s="191"/>
      <c r="BA228" s="191"/>
    </row>
    <row r="229" spans="1:53" s="192" customFormat="1" ht="18.75" customHeight="1">
      <c r="A229" s="221"/>
      <c r="B229" s="221"/>
      <c r="C229" s="221"/>
      <c r="D229" s="221"/>
      <c r="E229" s="221"/>
      <c r="F229" s="221"/>
      <c r="G229" s="221"/>
      <c r="H229" s="221"/>
      <c r="I229" s="221"/>
      <c r="J229" s="221"/>
      <c r="K229" s="221"/>
      <c r="L229" s="221"/>
      <c r="M229" s="221"/>
      <c r="N229" s="221"/>
      <c r="O229" s="191"/>
      <c r="P229" s="191"/>
      <c r="Q229" s="191"/>
      <c r="R229" s="191"/>
      <c r="S229" s="191"/>
      <c r="T229" s="191"/>
      <c r="U229" s="191"/>
      <c r="V229" s="191"/>
      <c r="W229" s="191"/>
      <c r="X229" s="191"/>
      <c r="Y229" s="191"/>
      <c r="Z229" s="191"/>
      <c r="AA229" s="191"/>
      <c r="AB229" s="191"/>
      <c r="AC229" s="191"/>
      <c r="AD229" s="191"/>
      <c r="AE229" s="191"/>
      <c r="AF229" s="191"/>
      <c r="AG229" s="191"/>
      <c r="AH229" s="191"/>
      <c r="AI229" s="191"/>
      <c r="AJ229" s="191"/>
      <c r="AK229" s="191"/>
      <c r="AL229" s="191"/>
      <c r="AM229" s="191"/>
      <c r="AN229" s="191"/>
      <c r="AO229" s="191"/>
      <c r="AP229" s="191"/>
      <c r="AQ229" s="191"/>
      <c r="AR229" s="191"/>
      <c r="AS229" s="191"/>
      <c r="AT229" s="191"/>
      <c r="AU229" s="191"/>
      <c r="AV229" s="191"/>
      <c r="AW229" s="191"/>
      <c r="AX229" s="191"/>
      <c r="AY229" s="191"/>
      <c r="AZ229" s="191"/>
      <c r="BA229" s="191"/>
    </row>
    <row r="230" spans="1:53" s="192" customFormat="1" ht="18.75" customHeight="1">
      <c r="A230" s="221"/>
      <c r="B230" s="221"/>
      <c r="C230" s="221"/>
      <c r="D230" s="221"/>
      <c r="E230" s="221"/>
      <c r="F230" s="221"/>
      <c r="G230" s="221"/>
      <c r="H230" s="221"/>
      <c r="I230" s="221"/>
      <c r="J230" s="221"/>
      <c r="K230" s="221"/>
      <c r="L230" s="221"/>
      <c r="M230" s="221"/>
      <c r="N230" s="221"/>
      <c r="O230" s="191"/>
      <c r="P230" s="191"/>
      <c r="Q230" s="191"/>
      <c r="R230" s="191"/>
      <c r="S230" s="191"/>
      <c r="T230" s="191"/>
      <c r="U230" s="191"/>
      <c r="V230" s="191"/>
      <c r="W230" s="191"/>
      <c r="X230" s="191"/>
      <c r="Y230" s="191"/>
      <c r="Z230" s="191"/>
      <c r="AA230" s="191"/>
      <c r="AB230" s="191"/>
      <c r="AC230" s="191"/>
      <c r="AD230" s="191"/>
      <c r="AE230" s="191"/>
      <c r="AF230" s="191"/>
      <c r="AG230" s="191"/>
      <c r="AH230" s="191"/>
      <c r="AI230" s="191"/>
      <c r="AJ230" s="191"/>
      <c r="AK230" s="191"/>
      <c r="AL230" s="191"/>
      <c r="AM230" s="191"/>
      <c r="AN230" s="191"/>
      <c r="AO230" s="191"/>
      <c r="AP230" s="191"/>
      <c r="AQ230" s="191"/>
      <c r="AR230" s="191"/>
      <c r="AS230" s="191"/>
      <c r="AT230" s="191"/>
      <c r="AU230" s="191"/>
      <c r="AV230" s="191"/>
      <c r="AW230" s="191"/>
      <c r="AX230" s="191"/>
      <c r="AY230" s="191"/>
      <c r="AZ230" s="191"/>
      <c r="BA230" s="191"/>
    </row>
    <row r="231" spans="1:53" s="192" customFormat="1" ht="18.75" customHeight="1">
      <c r="A231" s="221"/>
      <c r="B231" s="221"/>
      <c r="C231" s="221"/>
      <c r="D231" s="221"/>
      <c r="E231" s="221"/>
      <c r="F231" s="221"/>
      <c r="G231" s="221"/>
      <c r="H231" s="221"/>
      <c r="I231" s="221"/>
      <c r="J231" s="221"/>
      <c r="K231" s="221"/>
      <c r="L231" s="221"/>
      <c r="M231" s="221"/>
      <c r="N231" s="221"/>
      <c r="O231" s="191"/>
      <c r="P231" s="191"/>
      <c r="Q231" s="191"/>
      <c r="R231" s="191"/>
      <c r="S231" s="191"/>
      <c r="T231" s="191"/>
      <c r="U231" s="191"/>
      <c r="V231" s="191"/>
      <c r="W231" s="191"/>
      <c r="X231" s="191"/>
      <c r="Y231" s="191"/>
      <c r="Z231" s="191"/>
      <c r="AA231" s="191"/>
      <c r="AB231" s="191"/>
      <c r="AC231" s="191"/>
      <c r="AD231" s="191"/>
      <c r="AE231" s="191"/>
      <c r="AF231" s="191"/>
      <c r="AG231" s="191"/>
      <c r="AH231" s="191"/>
      <c r="AI231" s="191"/>
      <c r="AJ231" s="191"/>
      <c r="AK231" s="191"/>
      <c r="AL231" s="191"/>
      <c r="AM231" s="191"/>
      <c r="AN231" s="191"/>
      <c r="AO231" s="191"/>
      <c r="AP231" s="191"/>
      <c r="AQ231" s="191"/>
      <c r="AR231" s="191"/>
      <c r="AS231" s="191"/>
      <c r="AT231" s="191"/>
      <c r="AU231" s="191"/>
      <c r="AV231" s="191"/>
      <c r="AW231" s="191"/>
      <c r="AX231" s="191"/>
      <c r="AY231" s="191"/>
      <c r="AZ231" s="191"/>
      <c r="BA231" s="191"/>
    </row>
    <row r="232" spans="1:53" s="192" customFormat="1" ht="18.75" customHeight="1">
      <c r="A232" s="221"/>
      <c r="B232" s="221"/>
      <c r="C232" s="221"/>
      <c r="D232" s="221"/>
      <c r="E232" s="221"/>
      <c r="F232" s="221"/>
      <c r="G232" s="221"/>
      <c r="H232" s="221"/>
      <c r="I232" s="221"/>
      <c r="J232" s="221"/>
      <c r="K232" s="221"/>
      <c r="L232" s="221"/>
      <c r="M232" s="221"/>
      <c r="N232" s="221"/>
      <c r="O232" s="191"/>
      <c r="P232" s="191"/>
      <c r="Q232" s="191"/>
      <c r="R232" s="191"/>
      <c r="S232" s="191"/>
      <c r="T232" s="191"/>
      <c r="U232" s="191"/>
      <c r="V232" s="191"/>
      <c r="W232" s="191"/>
      <c r="X232" s="191"/>
      <c r="Y232" s="191"/>
      <c r="Z232" s="191"/>
      <c r="AA232" s="191"/>
      <c r="AB232" s="191"/>
      <c r="AC232" s="191"/>
      <c r="AD232" s="191"/>
      <c r="AE232" s="191"/>
      <c r="AF232" s="191"/>
      <c r="AG232" s="191"/>
      <c r="AH232" s="191"/>
      <c r="AI232" s="191"/>
      <c r="AJ232" s="191"/>
      <c r="AK232" s="191"/>
      <c r="AL232" s="191"/>
      <c r="AM232" s="191"/>
      <c r="AN232" s="191"/>
      <c r="AO232" s="191"/>
      <c r="AP232" s="191"/>
      <c r="AQ232" s="191"/>
      <c r="AR232" s="191"/>
      <c r="AS232" s="191"/>
      <c r="AT232" s="191"/>
      <c r="AU232" s="191"/>
      <c r="AV232" s="191"/>
      <c r="AW232" s="191"/>
      <c r="AX232" s="191"/>
      <c r="AY232" s="191"/>
      <c r="AZ232" s="191"/>
      <c r="BA232" s="191"/>
    </row>
    <row r="233" spans="1:53" s="192" customFormat="1" ht="18.75" customHeight="1">
      <c r="A233" s="221"/>
      <c r="B233" s="221"/>
      <c r="C233" s="221"/>
      <c r="D233" s="221"/>
      <c r="E233" s="221"/>
      <c r="F233" s="221"/>
      <c r="G233" s="221"/>
      <c r="H233" s="221"/>
      <c r="I233" s="221"/>
      <c r="J233" s="221"/>
      <c r="K233" s="221"/>
      <c r="L233" s="221"/>
      <c r="M233" s="221"/>
      <c r="N233" s="221"/>
      <c r="O233" s="191"/>
      <c r="P233" s="191"/>
      <c r="Q233" s="191"/>
      <c r="R233" s="191"/>
      <c r="S233" s="191"/>
      <c r="T233" s="191"/>
      <c r="U233" s="191"/>
      <c r="V233" s="191"/>
      <c r="W233" s="191"/>
      <c r="X233" s="191"/>
      <c r="Y233" s="191"/>
      <c r="Z233" s="191"/>
      <c r="AA233" s="191"/>
      <c r="AB233" s="191"/>
      <c r="AC233" s="191"/>
      <c r="AD233" s="191"/>
      <c r="AE233" s="191"/>
      <c r="AF233" s="191"/>
      <c r="AG233" s="191"/>
      <c r="AH233" s="191"/>
      <c r="AI233" s="191"/>
      <c r="AJ233" s="191"/>
      <c r="AK233" s="191"/>
      <c r="AL233" s="191"/>
      <c r="AM233" s="191"/>
      <c r="AN233" s="191"/>
      <c r="AO233" s="191"/>
      <c r="AP233" s="191"/>
      <c r="AQ233" s="191"/>
      <c r="AR233" s="191"/>
      <c r="AS233" s="191"/>
      <c r="AT233" s="191"/>
      <c r="AU233" s="191"/>
      <c r="AV233" s="191"/>
      <c r="AW233" s="191"/>
      <c r="AX233" s="191"/>
      <c r="AY233" s="191"/>
      <c r="AZ233" s="191"/>
      <c r="BA233" s="191"/>
    </row>
    <row r="234" spans="1:53" s="192" customFormat="1" ht="18.75" customHeight="1">
      <c r="A234" s="221"/>
      <c r="B234" s="221"/>
      <c r="C234" s="221"/>
      <c r="D234" s="221"/>
      <c r="E234" s="221"/>
      <c r="F234" s="221"/>
      <c r="G234" s="221"/>
      <c r="H234" s="221"/>
      <c r="I234" s="221"/>
      <c r="J234" s="221"/>
      <c r="K234" s="221"/>
      <c r="L234" s="221"/>
      <c r="M234" s="221"/>
      <c r="N234" s="221"/>
      <c r="O234" s="191"/>
      <c r="P234" s="191"/>
      <c r="Q234" s="191"/>
      <c r="R234" s="191"/>
      <c r="S234" s="191"/>
      <c r="T234" s="191"/>
      <c r="U234" s="191"/>
      <c r="V234" s="191"/>
      <c r="W234" s="191"/>
      <c r="X234" s="191"/>
      <c r="Y234" s="191"/>
      <c r="Z234" s="191"/>
      <c r="AA234" s="191"/>
      <c r="AB234" s="191"/>
      <c r="AC234" s="191"/>
      <c r="AD234" s="191"/>
      <c r="AE234" s="191"/>
      <c r="AF234" s="191"/>
      <c r="AG234" s="191"/>
      <c r="AH234" s="191"/>
      <c r="AI234" s="191"/>
      <c r="AJ234" s="191"/>
      <c r="AK234" s="191"/>
      <c r="AL234" s="191"/>
      <c r="AM234" s="191"/>
      <c r="AN234" s="191"/>
      <c r="AO234" s="191"/>
      <c r="AP234" s="191"/>
      <c r="AQ234" s="191"/>
      <c r="AR234" s="191"/>
      <c r="AS234" s="191"/>
      <c r="AT234" s="191"/>
      <c r="AU234" s="191"/>
      <c r="AV234" s="191"/>
      <c r="AW234" s="191"/>
      <c r="AX234" s="191"/>
      <c r="AY234" s="191"/>
      <c r="AZ234" s="191"/>
      <c r="BA234" s="191"/>
    </row>
    <row r="235" spans="1:53" s="192" customFormat="1" ht="18.75" customHeight="1">
      <c r="A235" s="221"/>
      <c r="B235" s="221"/>
      <c r="C235" s="221"/>
      <c r="D235" s="221"/>
      <c r="E235" s="221"/>
      <c r="F235" s="221"/>
      <c r="G235" s="221"/>
      <c r="H235" s="221"/>
      <c r="I235" s="221"/>
      <c r="J235" s="221"/>
      <c r="K235" s="221"/>
      <c r="L235" s="221"/>
      <c r="M235" s="221"/>
      <c r="N235" s="221"/>
      <c r="O235" s="191"/>
      <c r="P235" s="191"/>
      <c r="Q235" s="191"/>
      <c r="R235" s="191"/>
      <c r="S235" s="191"/>
      <c r="T235" s="191"/>
      <c r="U235" s="191"/>
      <c r="V235" s="191"/>
      <c r="W235" s="191"/>
      <c r="X235" s="191"/>
      <c r="Y235" s="191"/>
      <c r="Z235" s="191"/>
      <c r="AA235" s="191"/>
      <c r="AB235" s="191"/>
      <c r="AC235" s="191"/>
      <c r="AD235" s="191"/>
      <c r="AE235" s="191"/>
      <c r="AF235" s="191"/>
      <c r="AG235" s="191"/>
      <c r="AH235" s="191"/>
      <c r="AI235" s="191"/>
      <c r="AJ235" s="191"/>
      <c r="AK235" s="191"/>
      <c r="AL235" s="191"/>
      <c r="AM235" s="191"/>
      <c r="AN235" s="191"/>
      <c r="AO235" s="191"/>
      <c r="AP235" s="191"/>
      <c r="AQ235" s="191"/>
      <c r="AR235" s="191"/>
      <c r="AS235" s="191"/>
      <c r="AT235" s="191"/>
      <c r="AU235" s="191"/>
      <c r="AV235" s="191"/>
      <c r="AW235" s="191"/>
      <c r="AX235" s="191"/>
      <c r="AY235" s="191"/>
      <c r="AZ235" s="191"/>
      <c r="BA235" s="191"/>
    </row>
    <row r="236" spans="1:53" s="192" customFormat="1" ht="18.75" customHeight="1">
      <c r="A236" s="221"/>
      <c r="B236" s="221"/>
      <c r="C236" s="221"/>
      <c r="D236" s="221"/>
      <c r="E236" s="221"/>
      <c r="F236" s="221"/>
      <c r="G236" s="221"/>
      <c r="H236" s="221"/>
      <c r="I236" s="221"/>
      <c r="J236" s="221"/>
      <c r="K236" s="221"/>
      <c r="L236" s="221"/>
      <c r="M236" s="221"/>
      <c r="N236" s="221"/>
      <c r="O236" s="191"/>
      <c r="P236" s="191"/>
      <c r="Q236" s="191"/>
      <c r="R236" s="191"/>
      <c r="S236" s="191"/>
      <c r="T236" s="191"/>
      <c r="U236" s="191"/>
      <c r="V236" s="191"/>
      <c r="W236" s="191"/>
      <c r="X236" s="191"/>
      <c r="Y236" s="191"/>
      <c r="Z236" s="191"/>
      <c r="AA236" s="191"/>
      <c r="AB236" s="191"/>
      <c r="AC236" s="191"/>
      <c r="AD236" s="191"/>
      <c r="AE236" s="191"/>
      <c r="AF236" s="191"/>
      <c r="AG236" s="191"/>
      <c r="AH236" s="191"/>
      <c r="AI236" s="191"/>
      <c r="AJ236" s="191"/>
      <c r="AK236" s="191"/>
      <c r="AL236" s="191"/>
      <c r="AM236" s="191"/>
      <c r="AN236" s="191"/>
      <c r="AO236" s="191"/>
      <c r="AP236" s="191"/>
      <c r="AQ236" s="191"/>
      <c r="AR236" s="191"/>
      <c r="AS236" s="191"/>
      <c r="AT236" s="191"/>
      <c r="AU236" s="191"/>
      <c r="AV236" s="191"/>
      <c r="AW236" s="191"/>
      <c r="AX236" s="191"/>
      <c r="AY236" s="191"/>
      <c r="AZ236" s="191"/>
      <c r="BA236" s="191"/>
    </row>
    <row r="237" spans="1:53" s="192" customFormat="1" ht="18.75" customHeight="1">
      <c r="A237" s="221"/>
      <c r="B237" s="221"/>
      <c r="C237" s="221"/>
      <c r="D237" s="221"/>
      <c r="E237" s="221"/>
      <c r="F237" s="221"/>
      <c r="G237" s="221"/>
      <c r="H237" s="221"/>
      <c r="I237" s="221"/>
      <c r="J237" s="221"/>
      <c r="K237" s="221"/>
      <c r="L237" s="221"/>
      <c r="M237" s="221"/>
      <c r="N237" s="221"/>
      <c r="O237" s="191"/>
      <c r="P237" s="191"/>
      <c r="Q237" s="191"/>
      <c r="R237" s="191"/>
      <c r="S237" s="191"/>
      <c r="T237" s="191"/>
      <c r="U237" s="191"/>
      <c r="V237" s="191"/>
      <c r="W237" s="191"/>
      <c r="X237" s="191"/>
      <c r="Y237" s="191"/>
      <c r="Z237" s="191"/>
      <c r="AA237" s="191"/>
      <c r="AB237" s="191"/>
      <c r="AC237" s="191"/>
      <c r="AD237" s="191"/>
      <c r="AE237" s="191"/>
      <c r="AF237" s="191"/>
      <c r="AG237" s="191"/>
      <c r="AH237" s="191"/>
      <c r="AI237" s="191"/>
      <c r="AJ237" s="191"/>
      <c r="AK237" s="191"/>
      <c r="AL237" s="191"/>
      <c r="AM237" s="191"/>
      <c r="AN237" s="191"/>
      <c r="AO237" s="191"/>
      <c r="AP237" s="191"/>
      <c r="AQ237" s="191"/>
      <c r="AR237" s="191"/>
      <c r="AS237" s="191"/>
      <c r="AT237" s="191"/>
      <c r="AU237" s="191"/>
      <c r="AV237" s="191"/>
      <c r="AW237" s="191"/>
      <c r="AX237" s="191"/>
      <c r="AY237" s="191"/>
      <c r="AZ237" s="191"/>
      <c r="BA237" s="191"/>
    </row>
    <row r="238" spans="1:53" s="192" customFormat="1" ht="18.75" customHeight="1">
      <c r="A238" s="221"/>
      <c r="B238" s="221"/>
      <c r="C238" s="221"/>
      <c r="D238" s="221"/>
      <c r="E238" s="221"/>
      <c r="F238" s="221"/>
      <c r="G238" s="221"/>
      <c r="H238" s="221"/>
      <c r="I238" s="221"/>
      <c r="J238" s="221"/>
      <c r="K238" s="221"/>
      <c r="L238" s="221"/>
      <c r="M238" s="221"/>
      <c r="N238" s="221"/>
      <c r="O238" s="191"/>
      <c r="P238" s="191"/>
      <c r="Q238" s="191"/>
      <c r="R238" s="191"/>
      <c r="S238" s="191"/>
      <c r="T238" s="191"/>
      <c r="U238" s="191"/>
      <c r="V238" s="191"/>
      <c r="W238" s="191"/>
      <c r="X238" s="191"/>
      <c r="Y238" s="191"/>
      <c r="Z238" s="191"/>
      <c r="AA238" s="191"/>
      <c r="AB238" s="191"/>
      <c r="AC238" s="191"/>
      <c r="AD238" s="191"/>
      <c r="AE238" s="191"/>
      <c r="AF238" s="191"/>
      <c r="AG238" s="191"/>
      <c r="AH238" s="191"/>
      <c r="AI238" s="191"/>
      <c r="AJ238" s="191"/>
      <c r="AK238" s="191"/>
      <c r="AL238" s="191"/>
      <c r="AM238" s="191"/>
      <c r="AN238" s="191"/>
      <c r="AO238" s="191"/>
      <c r="AP238" s="191"/>
      <c r="AQ238" s="191"/>
      <c r="AR238" s="191"/>
      <c r="AS238" s="191"/>
      <c r="AT238" s="191"/>
      <c r="AU238" s="191"/>
      <c r="AV238" s="191"/>
      <c r="AW238" s="191"/>
      <c r="AX238" s="191"/>
      <c r="AY238" s="191"/>
      <c r="AZ238" s="191"/>
      <c r="BA238" s="191"/>
    </row>
    <row r="239" spans="1:53" s="192" customFormat="1" ht="18.75" customHeight="1">
      <c r="A239" s="221"/>
      <c r="B239" s="221"/>
      <c r="C239" s="221"/>
      <c r="D239" s="221"/>
      <c r="E239" s="221"/>
      <c r="F239" s="221"/>
      <c r="G239" s="221"/>
      <c r="H239" s="221"/>
      <c r="I239" s="221"/>
      <c r="J239" s="221"/>
      <c r="K239" s="221"/>
      <c r="L239" s="221"/>
      <c r="M239" s="221"/>
      <c r="N239" s="221"/>
      <c r="O239" s="191"/>
      <c r="P239" s="191"/>
      <c r="Q239" s="191"/>
      <c r="R239" s="191"/>
      <c r="S239" s="191"/>
      <c r="T239" s="191"/>
      <c r="U239" s="191"/>
      <c r="V239" s="191"/>
      <c r="W239" s="191"/>
      <c r="X239" s="191"/>
      <c r="Y239" s="191"/>
      <c r="Z239" s="191"/>
      <c r="AA239" s="191"/>
      <c r="AB239" s="191"/>
      <c r="AC239" s="191"/>
      <c r="AD239" s="191"/>
      <c r="AE239" s="191"/>
      <c r="AF239" s="191"/>
      <c r="AG239" s="191"/>
      <c r="AH239" s="191"/>
      <c r="AI239" s="191"/>
      <c r="AJ239" s="191"/>
      <c r="AK239" s="191"/>
      <c r="AL239" s="191"/>
      <c r="AM239" s="191"/>
      <c r="AN239" s="191"/>
      <c r="AO239" s="191"/>
      <c r="AP239" s="191"/>
      <c r="AQ239" s="191"/>
      <c r="AR239" s="191"/>
      <c r="AS239" s="191"/>
      <c r="AT239" s="191"/>
      <c r="AU239" s="191"/>
      <c r="AV239" s="191"/>
      <c r="AW239" s="191"/>
      <c r="AX239" s="191"/>
      <c r="AY239" s="191"/>
      <c r="AZ239" s="191"/>
      <c r="BA239" s="191"/>
    </row>
    <row r="240" spans="1:53" s="192" customFormat="1" ht="18.75" customHeight="1">
      <c r="A240" s="221"/>
      <c r="B240" s="221"/>
      <c r="C240" s="221"/>
      <c r="D240" s="221"/>
      <c r="E240" s="221"/>
      <c r="F240" s="221"/>
      <c r="G240" s="221"/>
      <c r="H240" s="221"/>
      <c r="I240" s="221"/>
      <c r="J240" s="221"/>
      <c r="K240" s="221"/>
      <c r="L240" s="221"/>
      <c r="M240" s="221"/>
      <c r="N240" s="221"/>
      <c r="O240" s="191"/>
      <c r="P240" s="191"/>
      <c r="Q240" s="191"/>
      <c r="R240" s="191"/>
      <c r="S240" s="191"/>
      <c r="T240" s="191"/>
      <c r="U240" s="191"/>
      <c r="V240" s="191"/>
      <c r="W240" s="191"/>
      <c r="X240" s="191"/>
      <c r="Y240" s="191"/>
      <c r="Z240" s="191"/>
      <c r="AA240" s="191"/>
      <c r="AB240" s="191"/>
      <c r="AC240" s="191"/>
      <c r="AD240" s="191"/>
      <c r="AE240" s="191"/>
      <c r="AF240" s="191"/>
      <c r="AG240" s="191"/>
      <c r="AH240" s="191"/>
      <c r="AI240" s="191"/>
      <c r="AJ240" s="191"/>
      <c r="AK240" s="191"/>
      <c r="AL240" s="191"/>
      <c r="AM240" s="191"/>
      <c r="AN240" s="191"/>
      <c r="AO240" s="191"/>
      <c r="AP240" s="191"/>
      <c r="AQ240" s="191"/>
      <c r="AR240" s="191"/>
      <c r="AS240" s="191"/>
      <c r="AT240" s="191"/>
      <c r="AU240" s="191"/>
      <c r="AV240" s="191"/>
      <c r="AW240" s="191"/>
      <c r="AX240" s="191"/>
      <c r="AY240" s="191"/>
      <c r="AZ240" s="191"/>
      <c r="BA240" s="191"/>
    </row>
    <row r="241" spans="1:53" s="192" customFormat="1" ht="18.75" customHeight="1">
      <c r="A241" s="221"/>
      <c r="B241" s="221"/>
      <c r="C241" s="221"/>
      <c r="D241" s="221"/>
      <c r="E241" s="221"/>
      <c r="F241" s="221"/>
      <c r="G241" s="221"/>
      <c r="H241" s="221"/>
      <c r="I241" s="221"/>
      <c r="J241" s="221"/>
      <c r="K241" s="221"/>
      <c r="L241" s="221"/>
      <c r="M241" s="221"/>
      <c r="N241" s="221"/>
      <c r="O241" s="191"/>
      <c r="P241" s="191"/>
      <c r="Q241" s="191"/>
      <c r="R241" s="191"/>
      <c r="S241" s="191"/>
      <c r="T241" s="191"/>
      <c r="U241" s="191"/>
      <c r="V241" s="191"/>
      <c r="W241" s="191"/>
      <c r="X241" s="191"/>
      <c r="Y241" s="191"/>
      <c r="Z241" s="191"/>
      <c r="AA241" s="191"/>
      <c r="AB241" s="191"/>
      <c r="AC241" s="191"/>
      <c r="AD241" s="191"/>
      <c r="AE241" s="191"/>
      <c r="AF241" s="191"/>
      <c r="AG241" s="191"/>
      <c r="AH241" s="191"/>
      <c r="AI241" s="191"/>
      <c r="AJ241" s="191"/>
      <c r="AK241" s="191"/>
      <c r="AL241" s="191"/>
      <c r="AM241" s="191"/>
      <c r="AN241" s="191"/>
      <c r="AO241" s="191"/>
      <c r="AP241" s="191"/>
      <c r="AQ241" s="191"/>
      <c r="AR241" s="191"/>
      <c r="AS241" s="191"/>
      <c r="AT241" s="191"/>
      <c r="AU241" s="191"/>
      <c r="AV241" s="191"/>
      <c r="AW241" s="191"/>
      <c r="AX241" s="191"/>
      <c r="AY241" s="191"/>
      <c r="AZ241" s="191"/>
      <c r="BA241" s="191"/>
    </row>
    <row r="242" spans="1:53" s="192" customFormat="1" ht="18.75" customHeight="1">
      <c r="A242" s="221"/>
      <c r="B242" s="221"/>
      <c r="C242" s="221"/>
      <c r="D242" s="221"/>
      <c r="E242" s="221"/>
      <c r="F242" s="221"/>
      <c r="G242" s="221"/>
      <c r="H242" s="221"/>
      <c r="I242" s="221"/>
      <c r="J242" s="221"/>
      <c r="K242" s="221"/>
      <c r="L242" s="221"/>
      <c r="M242" s="221"/>
      <c r="N242" s="221"/>
      <c r="O242" s="191"/>
      <c r="P242" s="191"/>
      <c r="Q242" s="191"/>
      <c r="R242" s="191"/>
      <c r="S242" s="191"/>
      <c r="T242" s="191"/>
      <c r="U242" s="191"/>
      <c r="V242" s="191"/>
      <c r="W242" s="191"/>
      <c r="X242" s="191"/>
      <c r="Y242" s="191"/>
      <c r="Z242" s="191"/>
      <c r="AA242" s="191"/>
      <c r="AB242" s="191"/>
      <c r="AC242" s="191"/>
      <c r="AD242" s="191"/>
      <c r="AE242" s="191"/>
      <c r="AF242" s="191"/>
      <c r="AG242" s="191"/>
      <c r="AH242" s="191"/>
      <c r="AI242" s="191"/>
      <c r="AJ242" s="191"/>
      <c r="AK242" s="191"/>
      <c r="AL242" s="191"/>
      <c r="AM242" s="191"/>
      <c r="AN242" s="191"/>
      <c r="AO242" s="191"/>
      <c r="AP242" s="191"/>
      <c r="AQ242" s="191"/>
      <c r="AR242" s="191"/>
      <c r="AS242" s="191"/>
      <c r="AT242" s="191"/>
      <c r="AU242" s="191"/>
      <c r="AV242" s="191"/>
      <c r="AW242" s="191"/>
      <c r="AX242" s="191"/>
      <c r="AY242" s="191"/>
      <c r="AZ242" s="191"/>
      <c r="BA242" s="191"/>
    </row>
    <row r="243" spans="1:53" s="192" customFormat="1" ht="18.75" customHeight="1">
      <c r="A243" s="221"/>
      <c r="B243" s="221"/>
      <c r="C243" s="221"/>
      <c r="D243" s="221"/>
      <c r="E243" s="221"/>
      <c r="F243" s="221"/>
      <c r="G243" s="221"/>
      <c r="H243" s="221"/>
      <c r="I243" s="221"/>
      <c r="J243" s="221"/>
      <c r="K243" s="221"/>
      <c r="L243" s="221"/>
      <c r="M243" s="221"/>
      <c r="N243" s="221"/>
      <c r="O243" s="191"/>
      <c r="P243" s="191"/>
      <c r="Q243" s="191"/>
      <c r="R243" s="191"/>
      <c r="S243" s="191"/>
      <c r="T243" s="191"/>
      <c r="U243" s="191"/>
      <c r="V243" s="191"/>
      <c r="W243" s="191"/>
      <c r="X243" s="191"/>
      <c r="Y243" s="191"/>
      <c r="Z243" s="191"/>
      <c r="AA243" s="191"/>
      <c r="AB243" s="191"/>
      <c r="AC243" s="191"/>
      <c r="AD243" s="191"/>
      <c r="AE243" s="191"/>
      <c r="AF243" s="191"/>
      <c r="AG243" s="191"/>
      <c r="AH243" s="191"/>
      <c r="AI243" s="191"/>
      <c r="AJ243" s="191"/>
      <c r="AK243" s="191"/>
      <c r="AL243" s="191"/>
      <c r="AM243" s="191"/>
      <c r="AN243" s="191"/>
      <c r="AO243" s="191"/>
      <c r="AP243" s="191"/>
      <c r="AQ243" s="191"/>
      <c r="AR243" s="191"/>
      <c r="AS243" s="191"/>
      <c r="AT243" s="191"/>
      <c r="AU243" s="191"/>
      <c r="AV243" s="191"/>
      <c r="AW243" s="191"/>
      <c r="AX243" s="191"/>
      <c r="AY243" s="191"/>
      <c r="AZ243" s="191"/>
      <c r="BA243" s="191"/>
    </row>
    <row r="244" spans="1:53" s="192" customFormat="1" ht="18.75" customHeight="1">
      <c r="A244" s="221"/>
      <c r="B244" s="221"/>
      <c r="C244" s="221"/>
      <c r="D244" s="221"/>
      <c r="E244" s="221"/>
      <c r="F244" s="221"/>
      <c r="G244" s="221"/>
      <c r="H244" s="221"/>
      <c r="I244" s="221"/>
      <c r="J244" s="221"/>
      <c r="K244" s="221"/>
      <c r="L244" s="221"/>
      <c r="M244" s="221"/>
      <c r="N244" s="221"/>
      <c r="O244" s="191"/>
      <c r="P244" s="191"/>
      <c r="Q244" s="191"/>
      <c r="R244" s="191"/>
      <c r="S244" s="191"/>
      <c r="T244" s="191"/>
      <c r="U244" s="191"/>
      <c r="V244" s="191"/>
      <c r="W244" s="191"/>
      <c r="X244" s="191"/>
      <c r="Y244" s="191"/>
      <c r="Z244" s="191"/>
      <c r="AA244" s="191"/>
      <c r="AB244" s="191"/>
      <c r="AC244" s="191"/>
      <c r="AD244" s="191"/>
      <c r="AE244" s="191"/>
      <c r="AF244" s="191"/>
      <c r="AG244" s="191"/>
      <c r="AH244" s="191"/>
      <c r="AI244" s="191"/>
      <c r="AJ244" s="191"/>
      <c r="AK244" s="191"/>
      <c r="AL244" s="191"/>
      <c r="AM244" s="191"/>
      <c r="AN244" s="191"/>
      <c r="AO244" s="191"/>
      <c r="AP244" s="191"/>
      <c r="AQ244" s="191"/>
      <c r="AR244" s="191"/>
      <c r="AS244" s="191"/>
      <c r="AT244" s="191"/>
      <c r="AU244" s="191"/>
      <c r="AV244" s="191"/>
      <c r="AW244" s="191"/>
      <c r="AX244" s="191"/>
      <c r="AY244" s="191"/>
      <c r="AZ244" s="191"/>
      <c r="BA244" s="191"/>
    </row>
    <row r="245" spans="1:53" s="192" customFormat="1" ht="18.75" customHeight="1">
      <c r="A245" s="221"/>
      <c r="B245" s="221"/>
      <c r="C245" s="221"/>
      <c r="D245" s="221"/>
      <c r="E245" s="221"/>
      <c r="F245" s="221"/>
      <c r="G245" s="221"/>
      <c r="H245" s="221"/>
      <c r="I245" s="221"/>
      <c r="J245" s="221"/>
      <c r="K245" s="221"/>
      <c r="L245" s="221"/>
      <c r="M245" s="221"/>
      <c r="N245" s="221"/>
      <c r="O245" s="191"/>
      <c r="P245" s="191"/>
      <c r="Q245" s="191"/>
      <c r="R245" s="191"/>
      <c r="S245" s="191"/>
      <c r="T245" s="191"/>
      <c r="U245" s="191"/>
      <c r="V245" s="191"/>
      <c r="W245" s="191"/>
      <c r="X245" s="191"/>
      <c r="Y245" s="191"/>
      <c r="Z245" s="191"/>
      <c r="AA245" s="191"/>
      <c r="AB245" s="191"/>
      <c r="AC245" s="191"/>
      <c r="AD245" s="191"/>
      <c r="AE245" s="191"/>
      <c r="AF245" s="191"/>
      <c r="AG245" s="191"/>
      <c r="AH245" s="191"/>
      <c r="AI245" s="191"/>
      <c r="AJ245" s="191"/>
      <c r="AK245" s="191"/>
      <c r="AL245" s="191"/>
      <c r="AM245" s="191"/>
      <c r="AN245" s="191"/>
      <c r="AO245" s="191"/>
      <c r="AP245" s="191"/>
      <c r="AQ245" s="191"/>
      <c r="AR245" s="191"/>
      <c r="AS245" s="191"/>
      <c r="AT245" s="191"/>
      <c r="AU245" s="191"/>
      <c r="AV245" s="191"/>
      <c r="AW245" s="191"/>
      <c r="AX245" s="191"/>
      <c r="AY245" s="191"/>
      <c r="AZ245" s="191"/>
      <c r="BA245" s="191"/>
    </row>
    <row r="246" spans="1:53" s="192" customFormat="1" ht="18.75" customHeight="1">
      <c r="A246" s="221"/>
      <c r="B246" s="221"/>
      <c r="C246" s="221"/>
      <c r="D246" s="221"/>
      <c r="E246" s="221"/>
      <c r="F246" s="221"/>
      <c r="G246" s="221"/>
      <c r="H246" s="221"/>
      <c r="I246" s="221"/>
      <c r="J246" s="221"/>
      <c r="K246" s="221"/>
      <c r="L246" s="221"/>
      <c r="M246" s="221"/>
      <c r="N246" s="221"/>
      <c r="O246" s="191"/>
      <c r="P246" s="191"/>
      <c r="Q246" s="191"/>
      <c r="R246" s="191"/>
      <c r="S246" s="191"/>
      <c r="T246" s="191"/>
      <c r="U246" s="191"/>
      <c r="V246" s="191"/>
      <c r="W246" s="191"/>
      <c r="X246" s="191"/>
      <c r="Y246" s="191"/>
      <c r="Z246" s="191"/>
      <c r="AA246" s="191"/>
      <c r="AB246" s="191"/>
      <c r="AC246" s="191"/>
      <c r="AD246" s="191"/>
      <c r="AE246" s="191"/>
      <c r="AF246" s="191"/>
      <c r="AG246" s="191"/>
      <c r="AH246" s="191"/>
      <c r="AI246" s="191"/>
      <c r="AJ246" s="191"/>
      <c r="AK246" s="191"/>
      <c r="AL246" s="191"/>
      <c r="AM246" s="191"/>
      <c r="AN246" s="191"/>
      <c r="AO246" s="191"/>
      <c r="AP246" s="191"/>
      <c r="AQ246" s="191"/>
      <c r="AR246" s="191"/>
      <c r="AS246" s="191"/>
      <c r="AT246" s="191"/>
      <c r="AU246" s="191"/>
      <c r="AV246" s="191"/>
      <c r="AW246" s="191"/>
      <c r="AX246" s="191"/>
      <c r="AY246" s="191"/>
      <c r="AZ246" s="191"/>
      <c r="BA246" s="191"/>
    </row>
    <row r="247" spans="1:53" s="192" customFormat="1" ht="18.75" customHeight="1">
      <c r="A247" s="221"/>
      <c r="B247" s="221"/>
      <c r="C247" s="221"/>
      <c r="D247" s="221"/>
      <c r="E247" s="221"/>
      <c r="F247" s="221"/>
      <c r="G247" s="221"/>
      <c r="H247" s="221"/>
      <c r="I247" s="221"/>
      <c r="J247" s="221"/>
      <c r="K247" s="221"/>
      <c r="L247" s="221"/>
      <c r="M247" s="221"/>
      <c r="N247" s="221"/>
      <c r="O247" s="191"/>
      <c r="P247" s="191"/>
      <c r="Q247" s="191"/>
      <c r="R247" s="191"/>
      <c r="S247" s="191"/>
      <c r="T247" s="191"/>
      <c r="U247" s="191"/>
      <c r="V247" s="191"/>
      <c r="W247" s="191"/>
      <c r="X247" s="191"/>
      <c r="Y247" s="191"/>
      <c r="Z247" s="191"/>
      <c r="AA247" s="191"/>
      <c r="AB247" s="191"/>
      <c r="AC247" s="191"/>
      <c r="AD247" s="191"/>
      <c r="AE247" s="191"/>
      <c r="AF247" s="191"/>
      <c r="AG247" s="191"/>
      <c r="AH247" s="191"/>
      <c r="AI247" s="191"/>
      <c r="AJ247" s="191"/>
      <c r="AK247" s="191"/>
      <c r="AL247" s="191"/>
      <c r="AM247" s="191"/>
      <c r="AN247" s="191"/>
      <c r="AO247" s="191"/>
      <c r="AP247" s="191"/>
      <c r="AQ247" s="191"/>
      <c r="AR247" s="191"/>
      <c r="AS247" s="191"/>
      <c r="AT247" s="191"/>
      <c r="AU247" s="191"/>
      <c r="AV247" s="191"/>
      <c r="AW247" s="191"/>
      <c r="AX247" s="191"/>
      <c r="AY247" s="191"/>
      <c r="AZ247" s="191"/>
      <c r="BA247" s="191"/>
    </row>
    <row r="248" spans="1:53" s="192" customFormat="1" ht="18.75" customHeight="1">
      <c r="A248" s="221"/>
      <c r="B248" s="221"/>
      <c r="C248" s="221"/>
      <c r="D248" s="221"/>
      <c r="E248" s="221"/>
      <c r="F248" s="221"/>
      <c r="G248" s="221"/>
      <c r="H248" s="221"/>
      <c r="I248" s="221"/>
      <c r="J248" s="221"/>
      <c r="K248" s="221"/>
      <c r="L248" s="221"/>
      <c r="M248" s="221"/>
      <c r="N248" s="221"/>
      <c r="O248" s="191"/>
      <c r="P248" s="191"/>
      <c r="Q248" s="191"/>
      <c r="R248" s="191"/>
      <c r="S248" s="191"/>
      <c r="T248" s="191"/>
      <c r="U248" s="191"/>
      <c r="V248" s="191"/>
      <c r="W248" s="191"/>
      <c r="X248" s="191"/>
      <c r="Y248" s="191"/>
      <c r="Z248" s="191"/>
      <c r="AA248" s="191"/>
      <c r="AB248" s="191"/>
      <c r="AC248" s="191"/>
      <c r="AD248" s="191"/>
      <c r="AE248" s="191"/>
      <c r="AF248" s="191"/>
      <c r="AG248" s="191"/>
      <c r="AH248" s="191"/>
      <c r="AI248" s="191"/>
      <c r="AJ248" s="191"/>
      <c r="AK248" s="191"/>
      <c r="AL248" s="191"/>
      <c r="AM248" s="191"/>
      <c r="AN248" s="191"/>
      <c r="AO248" s="191"/>
      <c r="AP248" s="191"/>
      <c r="AQ248" s="191"/>
      <c r="AR248" s="191"/>
      <c r="AS248" s="191"/>
      <c r="AT248" s="191"/>
      <c r="AU248" s="191"/>
      <c r="AV248" s="191"/>
      <c r="AW248" s="191"/>
      <c r="AX248" s="191"/>
      <c r="AY248" s="191"/>
      <c r="AZ248" s="191"/>
      <c r="BA248" s="191"/>
    </row>
    <row r="249" spans="1:53" s="192" customFormat="1" ht="18.75" customHeight="1">
      <c r="A249" s="221"/>
      <c r="B249" s="221"/>
      <c r="C249" s="221"/>
      <c r="D249" s="221"/>
      <c r="E249" s="221"/>
      <c r="F249" s="221"/>
      <c r="G249" s="221"/>
      <c r="H249" s="221"/>
      <c r="I249" s="221"/>
      <c r="J249" s="221"/>
      <c r="K249" s="221"/>
      <c r="L249" s="221"/>
      <c r="M249" s="221"/>
      <c r="N249" s="221"/>
      <c r="O249" s="191"/>
      <c r="P249" s="191"/>
      <c r="Q249" s="191"/>
      <c r="R249" s="191"/>
      <c r="S249" s="191"/>
      <c r="T249" s="191"/>
      <c r="U249" s="191"/>
      <c r="V249" s="191"/>
      <c r="W249" s="191"/>
      <c r="X249" s="191"/>
      <c r="Y249" s="191"/>
      <c r="Z249" s="191"/>
      <c r="AA249" s="191"/>
      <c r="AB249" s="191"/>
      <c r="AC249" s="191"/>
      <c r="AD249" s="191"/>
      <c r="AE249" s="191"/>
      <c r="AF249" s="191"/>
      <c r="AG249" s="191"/>
      <c r="AH249" s="191"/>
      <c r="AI249" s="191"/>
      <c r="AJ249" s="191"/>
      <c r="AK249" s="191"/>
      <c r="AL249" s="191"/>
      <c r="AM249" s="191"/>
      <c r="AN249" s="191"/>
      <c r="AO249" s="191"/>
      <c r="AP249" s="191"/>
      <c r="AQ249" s="191"/>
      <c r="AR249" s="191"/>
      <c r="AS249" s="191"/>
      <c r="AT249" s="191"/>
      <c r="AU249" s="191"/>
      <c r="AV249" s="191"/>
      <c r="AW249" s="191"/>
      <c r="AX249" s="191"/>
      <c r="AY249" s="191"/>
      <c r="AZ249" s="191"/>
      <c r="BA249" s="191"/>
    </row>
    <row r="250" spans="1:53" s="192" customFormat="1" ht="18.75" customHeight="1">
      <c r="A250" s="221"/>
      <c r="B250" s="221"/>
      <c r="C250" s="221"/>
      <c r="D250" s="221"/>
      <c r="E250" s="221"/>
      <c r="F250" s="221"/>
      <c r="G250" s="221"/>
      <c r="H250" s="221"/>
      <c r="I250" s="221"/>
      <c r="J250" s="221"/>
      <c r="K250" s="221"/>
      <c r="L250" s="221"/>
      <c r="M250" s="221"/>
      <c r="N250" s="221"/>
      <c r="O250" s="191"/>
      <c r="P250" s="191"/>
      <c r="Q250" s="191"/>
      <c r="R250" s="191"/>
      <c r="S250" s="191"/>
      <c r="T250" s="191"/>
      <c r="U250" s="191"/>
      <c r="V250" s="191"/>
      <c r="W250" s="191"/>
      <c r="X250" s="191"/>
      <c r="Y250" s="191"/>
      <c r="Z250" s="191"/>
      <c r="AA250" s="191"/>
      <c r="AB250" s="191"/>
      <c r="AC250" s="191"/>
      <c r="AD250" s="191"/>
      <c r="AE250" s="191"/>
      <c r="AF250" s="191"/>
      <c r="AG250" s="191"/>
      <c r="AH250" s="191"/>
      <c r="AI250" s="191"/>
      <c r="AJ250" s="191"/>
      <c r="AK250" s="191"/>
      <c r="AL250" s="191"/>
      <c r="AM250" s="191"/>
      <c r="AN250" s="191"/>
      <c r="AO250" s="191"/>
      <c r="AP250" s="191"/>
      <c r="AQ250" s="191"/>
      <c r="AR250" s="191"/>
      <c r="AS250" s="191"/>
      <c r="AT250" s="191"/>
      <c r="AU250" s="191"/>
      <c r="AV250" s="191"/>
      <c r="AW250" s="191"/>
      <c r="AX250" s="191"/>
      <c r="AY250" s="191"/>
      <c r="AZ250" s="191"/>
      <c r="BA250" s="191"/>
    </row>
    <row r="251" spans="1:53" s="192" customFormat="1" ht="18.75" customHeight="1">
      <c r="A251" s="221"/>
      <c r="B251" s="221"/>
      <c r="C251" s="221"/>
      <c r="D251" s="221"/>
      <c r="E251" s="221"/>
      <c r="F251" s="221"/>
      <c r="G251" s="221"/>
      <c r="H251" s="221"/>
      <c r="I251" s="221"/>
      <c r="J251" s="221"/>
      <c r="K251" s="221"/>
      <c r="L251" s="221"/>
      <c r="M251" s="221"/>
      <c r="N251" s="221"/>
      <c r="O251" s="191"/>
      <c r="P251" s="191"/>
      <c r="Q251" s="191"/>
      <c r="R251" s="191"/>
      <c r="S251" s="191"/>
      <c r="T251" s="191"/>
      <c r="U251" s="191"/>
      <c r="V251" s="191"/>
      <c r="W251" s="191"/>
      <c r="X251" s="191"/>
      <c r="Y251" s="191"/>
      <c r="Z251" s="191"/>
      <c r="AA251" s="191"/>
      <c r="AB251" s="191"/>
      <c r="AC251" s="191"/>
      <c r="AD251" s="191"/>
      <c r="AE251" s="191"/>
      <c r="AF251" s="191"/>
      <c r="AG251" s="191"/>
      <c r="AH251" s="191"/>
      <c r="AI251" s="191"/>
      <c r="AJ251" s="191"/>
      <c r="AK251" s="191"/>
      <c r="AL251" s="191"/>
      <c r="AM251" s="191"/>
      <c r="AN251" s="191"/>
      <c r="AO251" s="191"/>
      <c r="AP251" s="191"/>
      <c r="AQ251" s="191"/>
      <c r="AR251" s="191"/>
      <c r="AS251" s="191"/>
      <c r="AT251" s="191"/>
      <c r="AU251" s="191"/>
      <c r="AV251" s="191"/>
      <c r="AW251" s="191"/>
      <c r="AX251" s="191"/>
      <c r="AY251" s="191"/>
      <c r="AZ251" s="191"/>
      <c r="BA251" s="191"/>
    </row>
    <row r="252" spans="1:53" s="192" customFormat="1" ht="18.75" customHeight="1">
      <c r="A252" s="221"/>
      <c r="B252" s="221"/>
      <c r="C252" s="221"/>
      <c r="D252" s="221"/>
      <c r="E252" s="221"/>
      <c r="F252" s="221"/>
      <c r="G252" s="221"/>
      <c r="H252" s="221"/>
      <c r="I252" s="221"/>
      <c r="J252" s="221"/>
      <c r="K252" s="221"/>
      <c r="L252" s="221"/>
      <c r="M252" s="221"/>
      <c r="N252" s="221"/>
      <c r="O252" s="191"/>
      <c r="P252" s="191"/>
      <c r="Q252" s="191"/>
      <c r="R252" s="191"/>
      <c r="S252" s="191"/>
      <c r="T252" s="191"/>
      <c r="U252" s="191"/>
      <c r="V252" s="191"/>
      <c r="W252" s="191"/>
      <c r="X252" s="191"/>
      <c r="Y252" s="191"/>
      <c r="Z252" s="191"/>
      <c r="AA252" s="191"/>
      <c r="AB252" s="191"/>
      <c r="AC252" s="191"/>
      <c r="AD252" s="191"/>
      <c r="AE252" s="191"/>
      <c r="AF252" s="191"/>
      <c r="AG252" s="191"/>
      <c r="AH252" s="191"/>
      <c r="AI252" s="191"/>
      <c r="AJ252" s="191"/>
      <c r="AK252" s="191"/>
      <c r="AL252" s="191"/>
      <c r="AM252" s="191"/>
      <c r="AN252" s="191"/>
      <c r="AO252" s="191"/>
      <c r="AP252" s="191"/>
      <c r="AQ252" s="191"/>
      <c r="AR252" s="191"/>
      <c r="AS252" s="191"/>
      <c r="AT252" s="191"/>
      <c r="AU252" s="191"/>
      <c r="AV252" s="191"/>
      <c r="AW252" s="191"/>
      <c r="AX252" s="191"/>
      <c r="AY252" s="191"/>
      <c r="AZ252" s="191"/>
      <c r="BA252" s="191"/>
    </row>
    <row r="253" spans="1:53" s="192" customFormat="1" ht="18.75" customHeight="1">
      <c r="A253" s="221"/>
      <c r="B253" s="221"/>
      <c r="C253" s="221"/>
      <c r="D253" s="221"/>
      <c r="E253" s="221"/>
      <c r="F253" s="221"/>
      <c r="G253" s="221"/>
      <c r="H253" s="221"/>
      <c r="I253" s="221"/>
      <c r="J253" s="221"/>
      <c r="K253" s="221"/>
      <c r="L253" s="221"/>
      <c r="M253" s="221"/>
      <c r="N253" s="221"/>
      <c r="O253" s="191"/>
      <c r="P253" s="191"/>
      <c r="Q253" s="191"/>
      <c r="R253" s="191"/>
      <c r="S253" s="191"/>
      <c r="T253" s="191"/>
      <c r="U253" s="191"/>
      <c r="V253" s="191"/>
      <c r="W253" s="191"/>
      <c r="X253" s="191"/>
      <c r="Y253" s="191"/>
      <c r="Z253" s="191"/>
      <c r="AA253" s="191"/>
      <c r="AB253" s="191"/>
      <c r="AC253" s="191"/>
      <c r="AD253" s="191"/>
      <c r="AE253" s="191"/>
      <c r="AF253" s="191"/>
      <c r="AG253" s="191"/>
      <c r="AH253" s="191"/>
      <c r="AI253" s="191"/>
      <c r="AJ253" s="191"/>
      <c r="AK253" s="191"/>
      <c r="AL253" s="191"/>
      <c r="AM253" s="191"/>
      <c r="AN253" s="191"/>
      <c r="AO253" s="191"/>
      <c r="AP253" s="191"/>
      <c r="AQ253" s="191"/>
      <c r="AR253" s="191"/>
      <c r="AS253" s="191"/>
      <c r="AT253" s="191"/>
      <c r="AU253" s="191"/>
      <c r="AV253" s="191"/>
      <c r="AW253" s="191"/>
      <c r="AX253" s="191"/>
      <c r="AY253" s="191"/>
      <c r="AZ253" s="191"/>
      <c r="BA253" s="191"/>
    </row>
    <row r="254" spans="1:53" s="192" customFormat="1" ht="18.75" customHeight="1">
      <c r="A254" s="221"/>
      <c r="B254" s="221"/>
      <c r="C254" s="221"/>
      <c r="D254" s="221"/>
      <c r="E254" s="221"/>
      <c r="F254" s="221"/>
      <c r="G254" s="221"/>
      <c r="H254" s="221"/>
      <c r="I254" s="221"/>
      <c r="J254" s="221"/>
      <c r="K254" s="221"/>
      <c r="L254" s="221"/>
      <c r="M254" s="221"/>
      <c r="N254" s="221"/>
      <c r="O254" s="191"/>
      <c r="P254" s="191"/>
      <c r="Q254" s="191"/>
      <c r="R254" s="191"/>
      <c r="S254" s="191"/>
      <c r="T254" s="191"/>
      <c r="U254" s="191"/>
      <c r="V254" s="191"/>
      <c r="W254" s="191"/>
      <c r="X254" s="191"/>
      <c r="Y254" s="191"/>
      <c r="Z254" s="191"/>
      <c r="AA254" s="191"/>
      <c r="AB254" s="191"/>
      <c r="AC254" s="191"/>
      <c r="AD254" s="191"/>
      <c r="AE254" s="191"/>
      <c r="AF254" s="191"/>
      <c r="AG254" s="191"/>
      <c r="AH254" s="191"/>
      <c r="AI254" s="191"/>
      <c r="AJ254" s="191"/>
      <c r="AK254" s="191"/>
      <c r="AL254" s="191"/>
      <c r="AM254" s="191"/>
      <c r="AN254" s="191"/>
      <c r="AO254" s="191"/>
      <c r="AP254" s="191"/>
      <c r="AQ254" s="191"/>
      <c r="AR254" s="191"/>
      <c r="AS254" s="191"/>
      <c r="AT254" s="191"/>
      <c r="AU254" s="191"/>
      <c r="AV254" s="191"/>
      <c r="AW254" s="191"/>
      <c r="AX254" s="191"/>
      <c r="AY254" s="191"/>
      <c r="AZ254" s="191"/>
      <c r="BA254" s="191"/>
    </row>
    <row r="255" spans="1:53" s="192" customFormat="1" ht="18.75" customHeight="1">
      <c r="A255" s="221"/>
      <c r="B255" s="221"/>
      <c r="C255" s="221"/>
      <c r="D255" s="221"/>
      <c r="E255" s="221"/>
      <c r="F255" s="221"/>
      <c r="G255" s="221"/>
      <c r="H255" s="221"/>
      <c r="I255" s="221"/>
      <c r="J255" s="221"/>
      <c r="K255" s="221"/>
      <c r="L255" s="221"/>
      <c r="M255" s="221"/>
      <c r="N255" s="221"/>
      <c r="O255" s="191"/>
      <c r="P255" s="191"/>
      <c r="Q255" s="191"/>
      <c r="R255" s="191"/>
      <c r="S255" s="191"/>
      <c r="T255" s="191"/>
      <c r="U255" s="191"/>
      <c r="V255" s="191"/>
      <c r="W255" s="191"/>
      <c r="X255" s="191"/>
      <c r="Y255" s="191"/>
      <c r="Z255" s="191"/>
      <c r="AA255" s="191"/>
      <c r="AB255" s="191"/>
      <c r="AC255" s="191"/>
      <c r="AD255" s="191"/>
      <c r="AE255" s="191"/>
      <c r="AF255" s="191"/>
      <c r="AG255" s="191"/>
      <c r="AH255" s="191"/>
      <c r="AI255" s="191"/>
      <c r="AJ255" s="191"/>
      <c r="AK255" s="191"/>
      <c r="AL255" s="191"/>
      <c r="AM255" s="191"/>
      <c r="AN255" s="191"/>
      <c r="AO255" s="191"/>
      <c r="AP255" s="191"/>
      <c r="AQ255" s="191"/>
      <c r="AR255" s="191"/>
      <c r="AS255" s="191"/>
      <c r="AT255" s="191"/>
      <c r="AU255" s="191"/>
      <c r="AV255" s="191"/>
      <c r="AW255" s="191"/>
      <c r="AX255" s="191"/>
      <c r="AY255" s="191"/>
      <c r="AZ255" s="191"/>
      <c r="BA255" s="191"/>
    </row>
    <row r="256" spans="1:53" s="192" customFormat="1" ht="18.75" customHeight="1">
      <c r="A256" s="221"/>
      <c r="B256" s="221"/>
      <c r="C256" s="221"/>
      <c r="D256" s="221"/>
      <c r="E256" s="221"/>
      <c r="F256" s="221"/>
      <c r="G256" s="221"/>
      <c r="H256" s="221"/>
      <c r="I256" s="221"/>
      <c r="J256" s="221"/>
      <c r="K256" s="221"/>
      <c r="L256" s="221"/>
      <c r="M256" s="221"/>
      <c r="N256" s="221"/>
      <c r="O256" s="191"/>
      <c r="P256" s="191"/>
      <c r="Q256" s="191"/>
      <c r="R256" s="191"/>
      <c r="S256" s="191"/>
      <c r="T256" s="191"/>
      <c r="U256" s="191"/>
      <c r="V256" s="191"/>
      <c r="W256" s="191"/>
      <c r="X256" s="191"/>
      <c r="Y256" s="191"/>
      <c r="Z256" s="191"/>
      <c r="AA256" s="191"/>
      <c r="AB256" s="191"/>
      <c r="AC256" s="191"/>
      <c r="AD256" s="191"/>
      <c r="AE256" s="191"/>
      <c r="AF256" s="191"/>
      <c r="AG256" s="191"/>
      <c r="AH256" s="191"/>
      <c r="AI256" s="191"/>
      <c r="AJ256" s="191"/>
      <c r="AK256" s="191"/>
      <c r="AL256" s="191"/>
      <c r="AM256" s="191"/>
      <c r="AN256" s="191"/>
      <c r="AO256" s="191"/>
      <c r="AP256" s="191"/>
      <c r="AQ256" s="191"/>
      <c r="AR256" s="191"/>
      <c r="AS256" s="191"/>
      <c r="AT256" s="191"/>
      <c r="AU256" s="191"/>
      <c r="AV256" s="191"/>
      <c r="AW256" s="191"/>
      <c r="AX256" s="191"/>
      <c r="AY256" s="191"/>
      <c r="AZ256" s="191"/>
      <c r="BA256" s="191"/>
    </row>
    <row r="257" spans="1:53" s="192" customFormat="1" ht="18.75" customHeight="1">
      <c r="A257" s="221"/>
      <c r="B257" s="221"/>
      <c r="C257" s="221"/>
      <c r="D257" s="221"/>
      <c r="E257" s="221"/>
      <c r="F257" s="221"/>
      <c r="G257" s="221"/>
      <c r="H257" s="221"/>
      <c r="I257" s="221"/>
      <c r="J257" s="221"/>
      <c r="K257" s="221"/>
      <c r="L257" s="221"/>
      <c r="M257" s="221"/>
      <c r="N257" s="221"/>
      <c r="O257" s="191"/>
      <c r="P257" s="191"/>
      <c r="Q257" s="191"/>
      <c r="R257" s="191"/>
      <c r="S257" s="191"/>
      <c r="T257" s="191"/>
      <c r="U257" s="191"/>
      <c r="V257" s="191"/>
      <c r="W257" s="191"/>
      <c r="X257" s="191"/>
      <c r="Y257" s="191"/>
      <c r="Z257" s="191"/>
      <c r="AA257" s="191"/>
      <c r="AB257" s="191"/>
      <c r="AC257" s="191"/>
      <c r="AD257" s="191"/>
      <c r="AE257" s="191"/>
      <c r="AF257" s="191"/>
      <c r="AG257" s="191"/>
      <c r="AH257" s="191"/>
      <c r="AI257" s="191"/>
      <c r="AJ257" s="191"/>
      <c r="AK257" s="191"/>
      <c r="AL257" s="191"/>
      <c r="AM257" s="191"/>
      <c r="AN257" s="191"/>
      <c r="AO257" s="191"/>
      <c r="AP257" s="191"/>
      <c r="AQ257" s="191"/>
      <c r="AR257" s="191"/>
      <c r="AS257" s="191"/>
      <c r="AT257" s="191"/>
      <c r="AU257" s="191"/>
      <c r="AV257" s="191"/>
      <c r="AW257" s="191"/>
      <c r="AX257" s="191"/>
      <c r="AY257" s="191"/>
      <c r="AZ257" s="191"/>
      <c r="BA257" s="191"/>
    </row>
    <row r="258" spans="1:53" s="192" customFormat="1" ht="18.75" customHeight="1">
      <c r="A258" s="221"/>
      <c r="B258" s="221"/>
      <c r="C258" s="221"/>
      <c r="D258" s="221"/>
      <c r="E258" s="221"/>
      <c r="F258" s="221"/>
      <c r="G258" s="221"/>
      <c r="H258" s="221"/>
      <c r="I258" s="221"/>
      <c r="J258" s="221"/>
      <c r="K258" s="221"/>
      <c r="L258" s="221"/>
      <c r="M258" s="221"/>
      <c r="N258" s="221"/>
      <c r="O258" s="191"/>
      <c r="P258" s="191"/>
      <c r="Q258" s="191"/>
      <c r="R258" s="191"/>
      <c r="S258" s="191"/>
      <c r="T258" s="191"/>
      <c r="U258" s="191"/>
      <c r="V258" s="191"/>
      <c r="W258" s="191"/>
      <c r="X258" s="191"/>
      <c r="Y258" s="191"/>
      <c r="Z258" s="191"/>
      <c r="AA258" s="191"/>
      <c r="AB258" s="191"/>
      <c r="AC258" s="191"/>
      <c r="AD258" s="191"/>
      <c r="AE258" s="191"/>
      <c r="AF258" s="191"/>
      <c r="AG258" s="191"/>
      <c r="AH258" s="191"/>
      <c r="AI258" s="191"/>
      <c r="AJ258" s="191"/>
      <c r="AK258" s="191"/>
      <c r="AL258" s="191"/>
      <c r="AM258" s="191"/>
      <c r="AN258" s="191"/>
      <c r="AO258" s="191"/>
      <c r="AP258" s="191"/>
      <c r="AQ258" s="191"/>
      <c r="AR258" s="191"/>
      <c r="AS258" s="191"/>
      <c r="AT258" s="191"/>
      <c r="AU258" s="191"/>
      <c r="AV258" s="191"/>
      <c r="AW258" s="191"/>
      <c r="AX258" s="191"/>
      <c r="AY258" s="191"/>
      <c r="AZ258" s="191"/>
      <c r="BA258" s="191"/>
    </row>
    <row r="259" spans="1:53" s="192" customFormat="1" ht="18.75" customHeight="1">
      <c r="A259" s="221"/>
      <c r="B259" s="221"/>
      <c r="C259" s="221"/>
      <c r="D259" s="221"/>
      <c r="E259" s="221"/>
      <c r="F259" s="221"/>
      <c r="G259" s="221"/>
      <c r="H259" s="221"/>
      <c r="I259" s="221"/>
      <c r="J259" s="221"/>
      <c r="K259" s="221"/>
      <c r="L259" s="221"/>
      <c r="M259" s="221"/>
      <c r="N259" s="221"/>
      <c r="O259" s="191"/>
      <c r="P259" s="191"/>
      <c r="Q259" s="191"/>
      <c r="R259" s="191"/>
      <c r="S259" s="191"/>
      <c r="T259" s="191"/>
      <c r="U259" s="191"/>
      <c r="V259" s="191"/>
      <c r="W259" s="191"/>
      <c r="X259" s="191"/>
      <c r="Y259" s="191"/>
      <c r="Z259" s="191"/>
      <c r="AA259" s="191"/>
      <c r="AB259" s="191"/>
      <c r="AC259" s="191"/>
      <c r="AD259" s="191"/>
      <c r="AE259" s="191"/>
      <c r="AF259" s="191"/>
      <c r="AG259" s="191"/>
      <c r="AH259" s="191"/>
      <c r="AI259" s="191"/>
      <c r="AJ259" s="191"/>
      <c r="AK259" s="191"/>
      <c r="AL259" s="191"/>
      <c r="AM259" s="191"/>
      <c r="AN259" s="191"/>
      <c r="AO259" s="191"/>
      <c r="AP259" s="191"/>
      <c r="AQ259" s="191"/>
      <c r="AR259" s="191"/>
      <c r="AS259" s="191"/>
      <c r="AT259" s="191"/>
      <c r="AU259" s="191"/>
      <c r="AV259" s="191"/>
      <c r="AW259" s="191"/>
      <c r="AX259" s="191"/>
      <c r="AY259" s="191"/>
      <c r="AZ259" s="191"/>
      <c r="BA259" s="191"/>
    </row>
    <row r="260" spans="1:53" s="192" customFormat="1" ht="18.75" customHeight="1">
      <c r="A260" s="221"/>
      <c r="B260" s="221"/>
      <c r="C260" s="221"/>
      <c r="D260" s="221"/>
      <c r="E260" s="221"/>
      <c r="F260" s="221"/>
      <c r="G260" s="221"/>
      <c r="H260" s="221"/>
      <c r="I260" s="221"/>
      <c r="J260" s="221"/>
      <c r="K260" s="221"/>
      <c r="L260" s="221"/>
      <c r="M260" s="221"/>
      <c r="N260" s="221"/>
      <c r="O260" s="191"/>
      <c r="P260" s="191"/>
      <c r="Q260" s="191"/>
      <c r="R260" s="191"/>
      <c r="S260" s="191"/>
      <c r="T260" s="191"/>
      <c r="U260" s="191"/>
      <c r="V260" s="191"/>
      <c r="W260" s="191"/>
      <c r="X260" s="191"/>
      <c r="Y260" s="191"/>
      <c r="Z260" s="191"/>
      <c r="AA260" s="191"/>
      <c r="AB260" s="191"/>
      <c r="AC260" s="191"/>
      <c r="AD260" s="191"/>
      <c r="AE260" s="191"/>
      <c r="AF260" s="191"/>
      <c r="AG260" s="191"/>
      <c r="AH260" s="191"/>
      <c r="AI260" s="191"/>
      <c r="AJ260" s="191"/>
      <c r="AK260" s="191"/>
      <c r="AL260" s="191"/>
      <c r="AM260" s="191"/>
      <c r="AN260" s="191"/>
      <c r="AO260" s="191"/>
      <c r="AP260" s="191"/>
      <c r="AQ260" s="191"/>
      <c r="AR260" s="191"/>
      <c r="AS260" s="191"/>
      <c r="AT260" s="191"/>
      <c r="AU260" s="191"/>
      <c r="AV260" s="191"/>
      <c r="AW260" s="191"/>
      <c r="AX260" s="191"/>
      <c r="AY260" s="191"/>
      <c r="AZ260" s="191"/>
      <c r="BA260" s="191"/>
    </row>
    <row r="261" spans="1:53" s="192" customFormat="1" ht="18.75" customHeight="1">
      <c r="A261" s="221"/>
      <c r="B261" s="221"/>
      <c r="C261" s="221"/>
      <c r="D261" s="221"/>
      <c r="E261" s="221"/>
      <c r="F261" s="221"/>
      <c r="G261" s="221"/>
      <c r="H261" s="221"/>
      <c r="I261" s="221"/>
      <c r="J261" s="221"/>
      <c r="K261" s="221"/>
      <c r="L261" s="221"/>
      <c r="M261" s="221"/>
      <c r="N261" s="221"/>
      <c r="O261" s="191"/>
      <c r="P261" s="191"/>
      <c r="Q261" s="191"/>
      <c r="R261" s="191"/>
      <c r="S261" s="191"/>
      <c r="T261" s="191"/>
      <c r="U261" s="191"/>
      <c r="V261" s="191"/>
      <c r="W261" s="191"/>
      <c r="X261" s="191"/>
      <c r="Y261" s="191"/>
      <c r="Z261" s="191"/>
      <c r="AA261" s="191"/>
      <c r="AB261" s="191"/>
      <c r="AC261" s="191"/>
      <c r="AD261" s="191"/>
      <c r="AE261" s="191"/>
      <c r="AF261" s="191"/>
      <c r="AG261" s="191"/>
      <c r="AH261" s="191"/>
      <c r="AI261" s="191"/>
      <c r="AJ261" s="191"/>
      <c r="AK261" s="191"/>
      <c r="AL261" s="191"/>
      <c r="AM261" s="191"/>
      <c r="AN261" s="191"/>
      <c r="AO261" s="191"/>
      <c r="AP261" s="191"/>
      <c r="AQ261" s="191"/>
      <c r="AR261" s="191"/>
      <c r="AS261" s="191"/>
      <c r="AT261" s="191"/>
      <c r="AU261" s="191"/>
      <c r="AV261" s="191"/>
      <c r="AW261" s="191"/>
      <c r="AX261" s="191"/>
      <c r="AY261" s="191"/>
      <c r="AZ261" s="191"/>
      <c r="BA261" s="191"/>
    </row>
    <row r="262" spans="1:53" s="192" customFormat="1" ht="18.75" customHeight="1">
      <c r="A262" s="221"/>
      <c r="B262" s="221"/>
      <c r="C262" s="221"/>
      <c r="D262" s="221"/>
      <c r="E262" s="221"/>
      <c r="F262" s="221"/>
      <c r="G262" s="221"/>
      <c r="H262" s="221"/>
      <c r="I262" s="221"/>
      <c r="J262" s="221"/>
      <c r="K262" s="221"/>
      <c r="L262" s="221"/>
      <c r="M262" s="221"/>
      <c r="N262" s="221"/>
      <c r="O262" s="191"/>
      <c r="P262" s="191"/>
      <c r="Q262" s="191"/>
      <c r="R262" s="191"/>
      <c r="S262" s="191"/>
      <c r="T262" s="191"/>
      <c r="U262" s="191"/>
      <c r="V262" s="191"/>
      <c r="W262" s="191"/>
      <c r="X262" s="191"/>
      <c r="Y262" s="191"/>
      <c r="Z262" s="191"/>
      <c r="AA262" s="191"/>
      <c r="AB262" s="191"/>
      <c r="AC262" s="191"/>
      <c r="AD262" s="191"/>
      <c r="AE262" s="191"/>
      <c r="AF262" s="191"/>
      <c r="AG262" s="191"/>
      <c r="AH262" s="191"/>
      <c r="AI262" s="191"/>
      <c r="AJ262" s="191"/>
      <c r="AK262" s="191"/>
      <c r="AL262" s="191"/>
      <c r="AM262" s="191"/>
      <c r="AN262" s="191"/>
      <c r="AO262" s="191"/>
      <c r="AP262" s="191"/>
      <c r="AQ262" s="191"/>
      <c r="AR262" s="191"/>
      <c r="AS262" s="191"/>
      <c r="AT262" s="191"/>
      <c r="AU262" s="191"/>
      <c r="AV262" s="191"/>
      <c r="AW262" s="191"/>
      <c r="AX262" s="191"/>
      <c r="AY262" s="191"/>
      <c r="AZ262" s="191"/>
      <c r="BA262" s="191"/>
    </row>
    <row r="263" spans="1:53" s="192" customFormat="1" ht="18.75" customHeight="1">
      <c r="A263" s="221"/>
      <c r="B263" s="221"/>
      <c r="C263" s="221"/>
      <c r="D263" s="221"/>
      <c r="E263" s="221"/>
      <c r="F263" s="221"/>
      <c r="G263" s="221"/>
      <c r="H263" s="221"/>
      <c r="I263" s="221"/>
      <c r="J263" s="221"/>
      <c r="K263" s="221"/>
      <c r="L263" s="221"/>
      <c r="M263" s="221"/>
      <c r="N263" s="221"/>
      <c r="O263" s="191"/>
      <c r="P263" s="191"/>
      <c r="Q263" s="191"/>
      <c r="R263" s="191"/>
      <c r="S263" s="191"/>
      <c r="T263" s="191"/>
      <c r="U263" s="191"/>
      <c r="V263" s="191"/>
      <c r="W263" s="191"/>
      <c r="X263" s="191"/>
      <c r="Y263" s="191"/>
      <c r="Z263" s="191"/>
      <c r="AA263" s="191"/>
      <c r="AB263" s="191"/>
      <c r="AC263" s="191"/>
      <c r="AD263" s="191"/>
      <c r="AE263" s="191"/>
      <c r="AF263" s="191"/>
      <c r="AG263" s="191"/>
      <c r="AH263" s="191"/>
      <c r="AI263" s="191"/>
      <c r="AJ263" s="191"/>
      <c r="AK263" s="191"/>
      <c r="AL263" s="191"/>
      <c r="AM263" s="191"/>
      <c r="AN263" s="191"/>
      <c r="AO263" s="191"/>
      <c r="AP263" s="191"/>
      <c r="AQ263" s="191"/>
      <c r="AR263" s="191"/>
      <c r="AS263" s="191"/>
      <c r="AT263" s="191"/>
      <c r="AU263" s="191"/>
      <c r="AV263" s="191"/>
      <c r="AW263" s="191"/>
      <c r="AX263" s="191"/>
      <c r="AY263" s="191"/>
      <c r="AZ263" s="191"/>
      <c r="BA263" s="191"/>
    </row>
    <row r="264" spans="1:53" s="192" customFormat="1" ht="18.75" customHeight="1">
      <c r="A264" s="221"/>
      <c r="B264" s="221"/>
      <c r="C264" s="221"/>
      <c r="D264" s="221"/>
      <c r="E264" s="221"/>
      <c r="F264" s="221"/>
      <c r="G264" s="221"/>
      <c r="H264" s="221"/>
      <c r="I264" s="221"/>
      <c r="J264" s="221"/>
      <c r="K264" s="221"/>
      <c r="L264" s="221"/>
      <c r="M264" s="221"/>
      <c r="N264" s="221"/>
      <c r="O264" s="191"/>
      <c r="P264" s="191"/>
      <c r="Q264" s="191"/>
      <c r="R264" s="191"/>
      <c r="S264" s="191"/>
      <c r="T264" s="191"/>
      <c r="U264" s="191"/>
      <c r="V264" s="191"/>
      <c r="W264" s="191"/>
      <c r="X264" s="191"/>
      <c r="Y264" s="191"/>
      <c r="Z264" s="191"/>
      <c r="AA264" s="191"/>
      <c r="AB264" s="191"/>
      <c r="AC264" s="191"/>
      <c r="AD264" s="191"/>
      <c r="AE264" s="191"/>
      <c r="AF264" s="191"/>
      <c r="AG264" s="191"/>
      <c r="AH264" s="191"/>
      <c r="AI264" s="191"/>
      <c r="AJ264" s="191"/>
      <c r="AK264" s="191"/>
      <c r="AL264" s="191"/>
      <c r="AM264" s="191"/>
      <c r="AN264" s="191"/>
      <c r="AO264" s="191"/>
      <c r="AP264" s="191"/>
      <c r="AQ264" s="191"/>
      <c r="AR264" s="191"/>
      <c r="AS264" s="191"/>
      <c r="AT264" s="191"/>
      <c r="AU264" s="191"/>
      <c r="AV264" s="191"/>
      <c r="AW264" s="191"/>
      <c r="AX264" s="191"/>
      <c r="AY264" s="191"/>
      <c r="AZ264" s="191"/>
      <c r="BA264" s="191"/>
    </row>
    <row r="265" spans="1:53" s="192" customFormat="1" ht="18.75" customHeight="1">
      <c r="A265" s="221"/>
      <c r="B265" s="221"/>
      <c r="C265" s="221"/>
      <c r="D265" s="221"/>
      <c r="E265" s="221"/>
      <c r="F265" s="221"/>
      <c r="G265" s="221"/>
      <c r="H265" s="221"/>
      <c r="I265" s="221"/>
      <c r="J265" s="221"/>
      <c r="K265" s="221"/>
      <c r="L265" s="221"/>
      <c r="M265" s="221"/>
      <c r="N265" s="221"/>
      <c r="O265" s="191"/>
      <c r="P265" s="191"/>
      <c r="Q265" s="191"/>
      <c r="R265" s="191"/>
      <c r="S265" s="191"/>
      <c r="T265" s="191"/>
      <c r="U265" s="191"/>
      <c r="V265" s="191"/>
      <c r="W265" s="191"/>
      <c r="X265" s="191"/>
      <c r="Y265" s="191"/>
      <c r="Z265" s="191"/>
      <c r="AA265" s="191"/>
      <c r="AB265" s="191"/>
      <c r="AC265" s="191"/>
      <c r="AD265" s="191"/>
      <c r="AE265" s="191"/>
      <c r="AF265" s="191"/>
      <c r="AG265" s="191"/>
      <c r="AH265" s="191"/>
      <c r="AI265" s="191"/>
      <c r="AJ265" s="191"/>
      <c r="AK265" s="191"/>
      <c r="AL265" s="191"/>
      <c r="AM265" s="191"/>
      <c r="AN265" s="191"/>
      <c r="AO265" s="191"/>
      <c r="AP265" s="191"/>
      <c r="AQ265" s="191"/>
      <c r="AR265" s="191"/>
      <c r="AS265" s="191"/>
      <c r="AT265" s="191"/>
      <c r="AU265" s="191"/>
      <c r="AV265" s="191"/>
      <c r="AW265" s="191"/>
      <c r="AX265" s="191"/>
      <c r="AY265" s="191"/>
      <c r="AZ265" s="191"/>
      <c r="BA265" s="191"/>
    </row>
    <row r="266" spans="1:53" s="192" customFormat="1" ht="18.75" customHeight="1">
      <c r="A266" s="221"/>
      <c r="B266" s="221"/>
      <c r="C266" s="221"/>
      <c r="D266" s="221"/>
      <c r="E266" s="221"/>
      <c r="F266" s="221"/>
      <c r="G266" s="221"/>
      <c r="H266" s="221"/>
      <c r="I266" s="221"/>
      <c r="J266" s="221"/>
      <c r="K266" s="221"/>
      <c r="L266" s="221"/>
      <c r="M266" s="221"/>
      <c r="N266" s="221"/>
      <c r="O266" s="191"/>
      <c r="P266" s="191"/>
      <c r="Q266" s="191"/>
      <c r="R266" s="191"/>
      <c r="S266" s="191"/>
      <c r="T266" s="191"/>
      <c r="U266" s="191"/>
      <c r="V266" s="191"/>
      <c r="W266" s="191"/>
      <c r="X266" s="191"/>
      <c r="Y266" s="191"/>
      <c r="Z266" s="191"/>
      <c r="AA266" s="191"/>
      <c r="AB266" s="191"/>
      <c r="AC266" s="191"/>
      <c r="AD266" s="191"/>
      <c r="AE266" s="191"/>
      <c r="AF266" s="191"/>
      <c r="AG266" s="191"/>
      <c r="AH266" s="191"/>
      <c r="AI266" s="191"/>
      <c r="AJ266" s="191"/>
      <c r="AK266" s="191"/>
      <c r="AL266" s="191"/>
      <c r="AM266" s="191"/>
      <c r="AN266" s="191"/>
      <c r="AO266" s="191"/>
      <c r="AP266" s="191"/>
      <c r="AQ266" s="191"/>
      <c r="AR266" s="191"/>
      <c r="AS266" s="191"/>
      <c r="AT266" s="191"/>
      <c r="AU266" s="191"/>
      <c r="AV266" s="191"/>
      <c r="AW266" s="191"/>
      <c r="AX266" s="191"/>
      <c r="AY266" s="191"/>
      <c r="AZ266" s="191"/>
      <c r="BA266" s="191"/>
    </row>
    <row r="267" spans="1:53" s="192" customFormat="1" ht="18.75" customHeight="1">
      <c r="A267" s="221"/>
      <c r="B267" s="221"/>
      <c r="C267" s="221"/>
      <c r="D267" s="221"/>
      <c r="E267" s="221"/>
      <c r="F267" s="221"/>
      <c r="G267" s="221"/>
      <c r="H267" s="221"/>
      <c r="I267" s="221"/>
      <c r="J267" s="221"/>
      <c r="K267" s="221"/>
      <c r="L267" s="221"/>
      <c r="M267" s="221"/>
      <c r="N267" s="221"/>
      <c r="O267" s="191"/>
      <c r="P267" s="191"/>
      <c r="Q267" s="191"/>
      <c r="R267" s="191"/>
      <c r="S267" s="191"/>
      <c r="T267" s="191"/>
      <c r="U267" s="191"/>
      <c r="V267" s="191"/>
      <c r="W267" s="191"/>
      <c r="X267" s="191"/>
      <c r="Y267" s="191"/>
      <c r="Z267" s="191"/>
      <c r="AA267" s="191"/>
      <c r="AB267" s="191"/>
      <c r="AC267" s="191"/>
      <c r="AD267" s="191"/>
      <c r="AE267" s="191"/>
      <c r="AF267" s="191"/>
      <c r="AG267" s="191"/>
      <c r="AH267" s="191"/>
      <c r="AI267" s="191"/>
      <c r="AJ267" s="191"/>
      <c r="AK267" s="191"/>
      <c r="AL267" s="191"/>
      <c r="AM267" s="191"/>
      <c r="AN267" s="191"/>
      <c r="AO267" s="191"/>
      <c r="AP267" s="191"/>
      <c r="AQ267" s="191"/>
      <c r="AR267" s="191"/>
      <c r="AS267" s="191"/>
      <c r="AT267" s="191"/>
      <c r="AU267" s="191"/>
      <c r="AV267" s="191"/>
      <c r="AW267" s="191"/>
      <c r="AX267" s="191"/>
      <c r="AY267" s="191"/>
      <c r="AZ267" s="191"/>
      <c r="BA267" s="191"/>
    </row>
    <row r="268" spans="1:53" s="192" customFormat="1" ht="18.75" customHeight="1">
      <c r="A268" s="221"/>
      <c r="B268" s="221"/>
      <c r="C268" s="221"/>
      <c r="D268" s="221"/>
      <c r="E268" s="221"/>
      <c r="F268" s="221"/>
      <c r="G268" s="221"/>
      <c r="H268" s="221"/>
      <c r="I268" s="221"/>
      <c r="J268" s="221"/>
      <c r="K268" s="221"/>
      <c r="L268" s="221"/>
      <c r="M268" s="221"/>
      <c r="N268" s="221"/>
      <c r="O268" s="191"/>
      <c r="P268" s="191"/>
      <c r="Q268" s="191"/>
      <c r="R268" s="191"/>
      <c r="S268" s="191"/>
      <c r="T268" s="191"/>
      <c r="U268" s="191"/>
      <c r="V268" s="191"/>
      <c r="W268" s="191"/>
      <c r="X268" s="191"/>
      <c r="Y268" s="191"/>
      <c r="Z268" s="191"/>
      <c r="AA268" s="191"/>
      <c r="AB268" s="191"/>
      <c r="AC268" s="191"/>
      <c r="AD268" s="191"/>
      <c r="AE268" s="191"/>
      <c r="AF268" s="191"/>
      <c r="AG268" s="191"/>
      <c r="AH268" s="191"/>
      <c r="AI268" s="191"/>
      <c r="AJ268" s="191"/>
      <c r="AK268" s="191"/>
      <c r="AL268" s="191"/>
      <c r="AM268" s="191"/>
      <c r="AN268" s="191"/>
      <c r="AO268" s="191"/>
      <c r="AP268" s="191"/>
      <c r="AQ268" s="191"/>
      <c r="AR268" s="191"/>
      <c r="AS268" s="191"/>
      <c r="AT268" s="191"/>
      <c r="AU268" s="191"/>
      <c r="AV268" s="191"/>
      <c r="AW268" s="191"/>
      <c r="AX268" s="191"/>
      <c r="AY268" s="191"/>
      <c r="AZ268" s="191"/>
      <c r="BA268" s="191"/>
    </row>
    <row r="269" spans="1:53" s="192" customFormat="1" ht="18.75" customHeight="1">
      <c r="A269" s="221"/>
      <c r="B269" s="221"/>
      <c r="C269" s="221"/>
      <c r="D269" s="221"/>
      <c r="E269" s="221"/>
      <c r="F269" s="221"/>
      <c r="G269" s="221"/>
      <c r="H269" s="221"/>
      <c r="I269" s="221"/>
      <c r="J269" s="221"/>
      <c r="K269" s="221"/>
      <c r="L269" s="221"/>
      <c r="M269" s="221"/>
      <c r="N269" s="221"/>
      <c r="O269" s="191"/>
      <c r="P269" s="191"/>
      <c r="Q269" s="191"/>
      <c r="R269" s="191"/>
      <c r="S269" s="191"/>
      <c r="T269" s="191"/>
      <c r="U269" s="191"/>
      <c r="V269" s="191"/>
      <c r="W269" s="191"/>
      <c r="X269" s="191"/>
      <c r="Y269" s="191"/>
      <c r="Z269" s="191"/>
      <c r="AA269" s="191"/>
      <c r="AB269" s="191"/>
      <c r="AC269" s="191"/>
      <c r="AD269" s="191"/>
      <c r="AE269" s="191"/>
      <c r="AF269" s="191"/>
      <c r="AG269" s="191"/>
      <c r="AH269" s="191"/>
      <c r="AI269" s="191"/>
      <c r="AJ269" s="191"/>
      <c r="AK269" s="191"/>
      <c r="AL269" s="191"/>
      <c r="AM269" s="191"/>
      <c r="AN269" s="191"/>
      <c r="AO269" s="191"/>
      <c r="AP269" s="191"/>
      <c r="AQ269" s="191"/>
      <c r="AR269" s="191"/>
      <c r="AS269" s="191"/>
      <c r="AT269" s="191"/>
      <c r="AU269" s="191"/>
      <c r="AV269" s="191"/>
      <c r="AW269" s="191"/>
      <c r="AX269" s="191"/>
      <c r="AY269" s="191"/>
      <c r="AZ269" s="191"/>
      <c r="BA269" s="191"/>
    </row>
    <row r="270" spans="1:53" s="192" customFormat="1" ht="18.75" customHeight="1">
      <c r="A270" s="221"/>
      <c r="B270" s="221"/>
      <c r="C270" s="221"/>
      <c r="D270" s="221"/>
      <c r="E270" s="221"/>
      <c r="F270" s="221"/>
      <c r="G270" s="221"/>
      <c r="H270" s="221"/>
      <c r="I270" s="221"/>
      <c r="J270" s="221"/>
      <c r="K270" s="221"/>
      <c r="L270" s="221"/>
      <c r="M270" s="221"/>
      <c r="N270" s="221"/>
      <c r="O270" s="191"/>
      <c r="P270" s="191"/>
      <c r="Q270" s="191"/>
      <c r="R270" s="191"/>
      <c r="S270" s="191"/>
      <c r="T270" s="191"/>
      <c r="U270" s="191"/>
      <c r="V270" s="191"/>
      <c r="W270" s="191"/>
      <c r="X270" s="191"/>
      <c r="Y270" s="191"/>
      <c r="Z270" s="191"/>
      <c r="AA270" s="191"/>
      <c r="AB270" s="191"/>
      <c r="AC270" s="191"/>
      <c r="AD270" s="191"/>
      <c r="AE270" s="191"/>
      <c r="AF270" s="191"/>
      <c r="AG270" s="191"/>
      <c r="AH270" s="191"/>
      <c r="AI270" s="191"/>
      <c r="AJ270" s="191"/>
      <c r="AK270" s="191"/>
      <c r="AL270" s="191"/>
      <c r="AM270" s="191"/>
      <c r="AN270" s="191"/>
      <c r="AO270" s="191"/>
      <c r="AP270" s="191"/>
      <c r="AQ270" s="191"/>
      <c r="AR270" s="191"/>
      <c r="AS270" s="191"/>
      <c r="AT270" s="191"/>
      <c r="AU270" s="191"/>
      <c r="AV270" s="191"/>
      <c r="AW270" s="191"/>
      <c r="AX270" s="191"/>
      <c r="AY270" s="191"/>
      <c r="AZ270" s="191"/>
      <c r="BA270" s="191"/>
    </row>
    <row r="271" spans="1:53" s="192" customFormat="1" ht="18.75" customHeight="1">
      <c r="A271" s="221"/>
      <c r="B271" s="221"/>
      <c r="C271" s="221"/>
      <c r="D271" s="221"/>
      <c r="E271" s="221"/>
      <c r="F271" s="221"/>
      <c r="G271" s="221"/>
      <c r="H271" s="221"/>
      <c r="I271" s="221"/>
      <c r="J271" s="221"/>
      <c r="K271" s="221"/>
      <c r="L271" s="221"/>
      <c r="M271" s="221"/>
      <c r="N271" s="221"/>
      <c r="O271" s="191"/>
      <c r="P271" s="191"/>
      <c r="Q271" s="191"/>
      <c r="R271" s="191"/>
      <c r="S271" s="191"/>
      <c r="T271" s="191"/>
      <c r="U271" s="191"/>
      <c r="V271" s="191"/>
      <c r="W271" s="191"/>
      <c r="X271" s="191"/>
      <c r="Y271" s="191"/>
      <c r="Z271" s="191"/>
      <c r="AA271" s="191"/>
      <c r="AB271" s="191"/>
      <c r="AC271" s="191"/>
      <c r="AD271" s="191"/>
      <c r="AE271" s="191"/>
      <c r="AF271" s="191"/>
      <c r="AG271" s="191"/>
      <c r="AH271" s="191"/>
      <c r="AI271" s="191"/>
      <c r="AJ271" s="191"/>
      <c r="AK271" s="191"/>
      <c r="AL271" s="191"/>
      <c r="AM271" s="191"/>
      <c r="AN271" s="191"/>
      <c r="AO271" s="191"/>
      <c r="AP271" s="191"/>
      <c r="AQ271" s="191"/>
      <c r="AR271" s="191"/>
      <c r="AS271" s="191"/>
      <c r="AT271" s="191"/>
      <c r="AU271" s="191"/>
      <c r="AV271" s="191"/>
      <c r="AW271" s="191"/>
      <c r="AX271" s="191"/>
      <c r="AY271" s="191"/>
      <c r="AZ271" s="191"/>
      <c r="BA271" s="191"/>
    </row>
    <row r="272" spans="1:53" s="192" customFormat="1" ht="18.75" customHeight="1">
      <c r="A272" s="221"/>
      <c r="B272" s="221"/>
      <c r="C272" s="221"/>
      <c r="D272" s="221"/>
      <c r="E272" s="221"/>
      <c r="F272" s="221"/>
      <c r="G272" s="221"/>
      <c r="H272" s="221"/>
      <c r="I272" s="221"/>
      <c r="J272" s="221"/>
      <c r="K272" s="221"/>
      <c r="L272" s="221"/>
      <c r="M272" s="221"/>
      <c r="N272" s="221"/>
      <c r="O272" s="191"/>
      <c r="P272" s="191"/>
      <c r="Q272" s="191"/>
      <c r="R272" s="191"/>
      <c r="S272" s="191"/>
      <c r="T272" s="191"/>
      <c r="U272" s="191"/>
      <c r="V272" s="191"/>
      <c r="W272" s="191"/>
      <c r="X272" s="191"/>
      <c r="Y272" s="191"/>
      <c r="Z272" s="191"/>
      <c r="AA272" s="191"/>
      <c r="AB272" s="191"/>
      <c r="AC272" s="191"/>
      <c r="AD272" s="191"/>
      <c r="AE272" s="191"/>
      <c r="AF272" s="191"/>
      <c r="AG272" s="191"/>
      <c r="AH272" s="191"/>
      <c r="AI272" s="191"/>
      <c r="AJ272" s="191"/>
      <c r="AK272" s="191"/>
      <c r="AL272" s="191"/>
      <c r="AM272" s="191"/>
      <c r="AN272" s="191"/>
      <c r="AO272" s="191"/>
      <c r="AP272" s="191"/>
      <c r="AQ272" s="191"/>
      <c r="AR272" s="191"/>
      <c r="AS272" s="191"/>
      <c r="AT272" s="191"/>
      <c r="AU272" s="191"/>
      <c r="AV272" s="191"/>
      <c r="AW272" s="191"/>
      <c r="AX272" s="191"/>
      <c r="AY272" s="191"/>
      <c r="AZ272" s="191"/>
      <c r="BA272" s="191"/>
    </row>
    <row r="273" spans="1:53" s="192" customFormat="1" ht="18.75" customHeight="1">
      <c r="A273" s="221"/>
      <c r="B273" s="221"/>
      <c r="C273" s="221"/>
      <c r="D273" s="221"/>
      <c r="E273" s="221"/>
      <c r="F273" s="221"/>
      <c r="G273" s="221"/>
      <c r="H273" s="221"/>
      <c r="I273" s="221"/>
      <c r="J273" s="221"/>
      <c r="K273" s="221"/>
      <c r="L273" s="221"/>
      <c r="M273" s="221"/>
      <c r="N273" s="221"/>
      <c r="O273" s="191"/>
      <c r="P273" s="191"/>
      <c r="Q273" s="191"/>
      <c r="R273" s="191"/>
      <c r="S273" s="191"/>
      <c r="T273" s="191"/>
      <c r="U273" s="191"/>
      <c r="V273" s="191"/>
      <c r="W273" s="191"/>
      <c r="X273" s="191"/>
      <c r="Y273" s="191"/>
      <c r="Z273" s="191"/>
      <c r="AA273" s="191"/>
      <c r="AB273" s="191"/>
      <c r="AC273" s="191"/>
      <c r="AD273" s="191"/>
      <c r="AE273" s="191"/>
      <c r="AF273" s="191"/>
      <c r="AG273" s="191"/>
      <c r="AH273" s="191"/>
      <c r="AI273" s="191"/>
      <c r="AJ273" s="191"/>
      <c r="AK273" s="191"/>
      <c r="AL273" s="191"/>
      <c r="AM273" s="191"/>
      <c r="AN273" s="191"/>
      <c r="AO273" s="191"/>
      <c r="AP273" s="191"/>
      <c r="AQ273" s="191"/>
      <c r="AR273" s="191"/>
      <c r="AS273" s="191"/>
      <c r="AT273" s="191"/>
      <c r="AU273" s="191"/>
      <c r="AV273" s="191"/>
      <c r="AW273" s="191"/>
      <c r="AX273" s="191"/>
      <c r="AY273" s="191"/>
      <c r="AZ273" s="191"/>
      <c r="BA273" s="191"/>
    </row>
    <row r="274" spans="1:53" s="192" customFormat="1" ht="18.75" customHeight="1">
      <c r="A274" s="221"/>
      <c r="B274" s="221"/>
      <c r="C274" s="221"/>
      <c r="D274" s="221"/>
      <c r="E274" s="221"/>
      <c r="F274" s="221"/>
      <c r="G274" s="221"/>
      <c r="H274" s="221"/>
      <c r="I274" s="221"/>
      <c r="J274" s="221"/>
      <c r="K274" s="221"/>
      <c r="L274" s="221"/>
      <c r="M274" s="221"/>
      <c r="N274" s="221"/>
      <c r="O274" s="191"/>
      <c r="P274" s="191"/>
      <c r="Q274" s="191"/>
      <c r="R274" s="191"/>
      <c r="S274" s="191"/>
      <c r="T274" s="191"/>
      <c r="U274" s="191"/>
      <c r="V274" s="191"/>
      <c r="W274" s="191"/>
      <c r="X274" s="191"/>
      <c r="Y274" s="191"/>
      <c r="Z274" s="191"/>
      <c r="AA274" s="191"/>
      <c r="AB274" s="191"/>
      <c r="AC274" s="191"/>
      <c r="AD274" s="191"/>
      <c r="AE274" s="191"/>
      <c r="AF274" s="191"/>
      <c r="AG274" s="191"/>
      <c r="AH274" s="191"/>
      <c r="AI274" s="191"/>
      <c r="AJ274" s="191"/>
      <c r="AK274" s="191"/>
      <c r="AL274" s="191"/>
      <c r="AM274" s="191"/>
      <c r="AN274" s="191"/>
      <c r="AO274" s="191"/>
      <c r="AP274" s="191"/>
      <c r="AQ274" s="191"/>
      <c r="AR274" s="191"/>
      <c r="AS274" s="191"/>
      <c r="AT274" s="191"/>
      <c r="AU274" s="191"/>
      <c r="AV274" s="191"/>
      <c r="AW274" s="191"/>
      <c r="AX274" s="191"/>
      <c r="AY274" s="191"/>
      <c r="AZ274" s="191"/>
      <c r="BA274" s="191"/>
    </row>
    <row r="275" spans="1:53" s="192" customFormat="1" ht="18.75" customHeight="1">
      <c r="A275" s="221"/>
      <c r="B275" s="221"/>
      <c r="C275" s="221"/>
      <c r="D275" s="221"/>
      <c r="E275" s="221"/>
      <c r="F275" s="221"/>
      <c r="G275" s="221"/>
      <c r="H275" s="221"/>
      <c r="I275" s="221"/>
      <c r="J275" s="221"/>
      <c r="K275" s="221"/>
      <c r="L275" s="221"/>
      <c r="M275" s="221"/>
      <c r="N275" s="221"/>
      <c r="O275" s="191"/>
      <c r="P275" s="191"/>
      <c r="Q275" s="191"/>
      <c r="R275" s="191"/>
      <c r="S275" s="191"/>
      <c r="T275" s="191"/>
      <c r="U275" s="191"/>
      <c r="V275" s="191"/>
      <c r="W275" s="191"/>
      <c r="X275" s="191"/>
      <c r="Y275" s="191"/>
      <c r="Z275" s="191"/>
      <c r="AA275" s="191"/>
      <c r="AB275" s="191"/>
      <c r="AC275" s="191"/>
      <c r="AD275" s="191"/>
      <c r="AE275" s="191"/>
      <c r="AF275" s="191"/>
      <c r="AG275" s="191"/>
      <c r="AH275" s="191"/>
      <c r="AI275" s="191"/>
      <c r="AJ275" s="191"/>
      <c r="AK275" s="191"/>
      <c r="AL275" s="191"/>
      <c r="AM275" s="191"/>
      <c r="AN275" s="191"/>
      <c r="AO275" s="191"/>
      <c r="AP275" s="191"/>
      <c r="AQ275" s="191"/>
      <c r="AR275" s="191"/>
      <c r="AS275" s="191"/>
      <c r="AT275" s="191"/>
      <c r="AU275" s="191"/>
      <c r="AV275" s="191"/>
      <c r="AW275" s="191"/>
      <c r="AX275" s="191"/>
      <c r="AY275" s="191"/>
      <c r="AZ275" s="191"/>
      <c r="BA275" s="191"/>
    </row>
    <row r="276" spans="1:53" s="192" customFormat="1" ht="18.75" customHeight="1">
      <c r="A276" s="221"/>
      <c r="B276" s="221"/>
      <c r="C276" s="221"/>
      <c r="D276" s="221"/>
      <c r="E276" s="221"/>
      <c r="F276" s="221"/>
      <c r="G276" s="221"/>
      <c r="H276" s="221"/>
      <c r="I276" s="221"/>
      <c r="J276" s="221"/>
      <c r="K276" s="221"/>
      <c r="L276" s="221"/>
      <c r="M276" s="221"/>
      <c r="N276" s="221"/>
      <c r="O276" s="191"/>
      <c r="P276" s="191"/>
      <c r="Q276" s="191"/>
      <c r="R276" s="191"/>
      <c r="S276" s="191"/>
      <c r="T276" s="191"/>
      <c r="U276" s="191"/>
      <c r="V276" s="191"/>
      <c r="W276" s="191"/>
      <c r="X276" s="191"/>
      <c r="Y276" s="191"/>
      <c r="Z276" s="191"/>
      <c r="AA276" s="191"/>
      <c r="AB276" s="191"/>
      <c r="AC276" s="191"/>
      <c r="AD276" s="191"/>
      <c r="AE276" s="191"/>
      <c r="AF276" s="191"/>
      <c r="AG276" s="191"/>
      <c r="AH276" s="191"/>
      <c r="AI276" s="191"/>
      <c r="AJ276" s="191"/>
      <c r="AK276" s="191"/>
      <c r="AL276" s="191"/>
      <c r="AM276" s="191"/>
      <c r="AN276" s="191"/>
      <c r="AO276" s="191"/>
      <c r="AP276" s="191"/>
      <c r="AQ276" s="191"/>
      <c r="AR276" s="191"/>
      <c r="AS276" s="191"/>
      <c r="AT276" s="191"/>
      <c r="AU276" s="191"/>
      <c r="AV276" s="191"/>
      <c r="AW276" s="191"/>
      <c r="AX276" s="191"/>
      <c r="AY276" s="191"/>
      <c r="AZ276" s="191"/>
      <c r="BA276" s="191"/>
    </row>
    <row r="277" spans="1:53" s="192" customFormat="1" ht="18.75" customHeight="1">
      <c r="A277" s="221"/>
      <c r="B277" s="221"/>
      <c r="C277" s="221"/>
      <c r="D277" s="221"/>
      <c r="E277" s="221"/>
      <c r="F277" s="221"/>
      <c r="G277" s="221"/>
      <c r="H277" s="221"/>
      <c r="I277" s="221"/>
      <c r="J277" s="221"/>
      <c r="K277" s="221"/>
      <c r="L277" s="221"/>
      <c r="M277" s="221"/>
      <c r="N277" s="221"/>
      <c r="O277" s="191"/>
      <c r="P277" s="191"/>
      <c r="Q277" s="191"/>
      <c r="R277" s="191"/>
      <c r="S277" s="191"/>
      <c r="T277" s="191"/>
      <c r="U277" s="191"/>
      <c r="V277" s="191"/>
      <c r="W277" s="191"/>
      <c r="X277" s="191"/>
      <c r="Y277" s="191"/>
      <c r="Z277" s="191"/>
      <c r="AA277" s="191"/>
      <c r="AB277" s="191"/>
      <c r="AC277" s="191"/>
      <c r="AD277" s="191"/>
      <c r="AE277" s="191"/>
      <c r="AF277" s="191"/>
      <c r="AG277" s="191"/>
      <c r="AH277" s="191"/>
      <c r="AI277" s="191"/>
      <c r="AJ277" s="191"/>
      <c r="AK277" s="191"/>
      <c r="AL277" s="191"/>
      <c r="AM277" s="191"/>
      <c r="AN277" s="191"/>
      <c r="AO277" s="191"/>
      <c r="AP277" s="191"/>
      <c r="AQ277" s="191"/>
      <c r="AR277" s="191"/>
      <c r="AS277" s="191"/>
      <c r="AT277" s="191"/>
      <c r="AU277" s="191"/>
      <c r="AV277" s="191"/>
      <c r="AW277" s="191"/>
      <c r="AX277" s="191"/>
      <c r="AY277" s="191"/>
      <c r="AZ277" s="191"/>
      <c r="BA277" s="191"/>
    </row>
    <row r="278" spans="1:53" s="192" customFormat="1" ht="18.75" customHeight="1">
      <c r="A278" s="221"/>
      <c r="B278" s="221"/>
      <c r="C278" s="221"/>
      <c r="D278" s="221"/>
      <c r="E278" s="221"/>
      <c r="F278" s="221"/>
      <c r="G278" s="221"/>
      <c r="H278" s="221"/>
      <c r="I278" s="221"/>
      <c r="J278" s="221"/>
      <c r="K278" s="221"/>
      <c r="L278" s="221"/>
      <c r="M278" s="221"/>
      <c r="N278" s="221"/>
      <c r="O278" s="191"/>
      <c r="P278" s="191"/>
      <c r="Q278" s="191"/>
      <c r="R278" s="191"/>
      <c r="S278" s="191"/>
      <c r="T278" s="191"/>
      <c r="U278" s="191"/>
      <c r="V278" s="191"/>
      <c r="W278" s="191"/>
      <c r="X278" s="191"/>
      <c r="Y278" s="191"/>
      <c r="Z278" s="191"/>
      <c r="AA278" s="191"/>
      <c r="AB278" s="191"/>
      <c r="AC278" s="191"/>
      <c r="AD278" s="191"/>
      <c r="AE278" s="191"/>
      <c r="AF278" s="191"/>
      <c r="AG278" s="191"/>
      <c r="AH278" s="191"/>
      <c r="AI278" s="191"/>
      <c r="AJ278" s="191"/>
      <c r="AK278" s="191"/>
      <c r="AL278" s="191"/>
      <c r="AM278" s="191"/>
      <c r="AN278" s="191"/>
      <c r="AO278" s="191"/>
      <c r="AP278" s="191"/>
      <c r="AQ278" s="191"/>
      <c r="AR278" s="191"/>
      <c r="AS278" s="191"/>
      <c r="AT278" s="191"/>
      <c r="AU278" s="191"/>
      <c r="AV278" s="191"/>
      <c r="AW278" s="191"/>
      <c r="AX278" s="191"/>
      <c r="AY278" s="191"/>
      <c r="AZ278" s="191"/>
      <c r="BA278" s="191"/>
    </row>
    <row r="279" spans="1:53" s="192" customFormat="1" ht="18.75" customHeight="1">
      <c r="A279" s="221"/>
      <c r="B279" s="221"/>
      <c r="C279" s="221"/>
      <c r="D279" s="221"/>
      <c r="E279" s="221"/>
      <c r="F279" s="221"/>
      <c r="G279" s="221"/>
      <c r="H279" s="221"/>
      <c r="I279" s="221"/>
      <c r="J279" s="221"/>
      <c r="K279" s="221"/>
      <c r="L279" s="221"/>
      <c r="M279" s="221"/>
      <c r="N279" s="221"/>
      <c r="O279" s="191"/>
      <c r="P279" s="191"/>
      <c r="Q279" s="191"/>
      <c r="R279" s="191"/>
      <c r="S279" s="191"/>
      <c r="T279" s="191"/>
      <c r="U279" s="191"/>
      <c r="V279" s="191"/>
      <c r="W279" s="191"/>
      <c r="X279" s="191"/>
      <c r="Y279" s="191"/>
      <c r="Z279" s="191"/>
      <c r="AA279" s="191"/>
      <c r="AB279" s="191"/>
      <c r="AC279" s="191"/>
      <c r="AD279" s="191"/>
      <c r="AE279" s="191"/>
      <c r="AF279" s="191"/>
      <c r="AG279" s="191"/>
      <c r="AH279" s="191"/>
      <c r="AI279" s="191"/>
      <c r="AJ279" s="191"/>
      <c r="AK279" s="191"/>
      <c r="AL279" s="191"/>
      <c r="AM279" s="191"/>
      <c r="AN279" s="191"/>
      <c r="AO279" s="191"/>
      <c r="AP279" s="191"/>
      <c r="AQ279" s="191"/>
      <c r="AR279" s="191"/>
      <c r="AS279" s="191"/>
      <c r="AT279" s="191"/>
      <c r="AU279" s="191"/>
      <c r="AV279" s="191"/>
      <c r="AW279" s="191"/>
      <c r="AX279" s="191"/>
      <c r="AY279" s="191"/>
      <c r="AZ279" s="191"/>
      <c r="BA279" s="191"/>
    </row>
    <row r="280" spans="1:53" s="192" customFormat="1" ht="18.75" customHeight="1">
      <c r="A280" s="221"/>
      <c r="B280" s="221"/>
      <c r="C280" s="221"/>
      <c r="D280" s="221"/>
      <c r="E280" s="221"/>
      <c r="F280" s="221"/>
      <c r="G280" s="221"/>
      <c r="H280" s="221"/>
      <c r="I280" s="221"/>
      <c r="J280" s="221"/>
      <c r="K280" s="221"/>
      <c r="L280" s="221"/>
      <c r="M280" s="221"/>
      <c r="N280" s="221"/>
      <c r="O280" s="191"/>
      <c r="P280" s="191"/>
      <c r="Q280" s="191"/>
      <c r="R280" s="191"/>
      <c r="S280" s="191"/>
      <c r="T280" s="191"/>
      <c r="U280" s="191"/>
      <c r="V280" s="191"/>
      <c r="W280" s="191"/>
      <c r="X280" s="191"/>
      <c r="Y280" s="191"/>
      <c r="Z280" s="191"/>
      <c r="AA280" s="191"/>
      <c r="AB280" s="191"/>
      <c r="AC280" s="191"/>
      <c r="AD280" s="191"/>
      <c r="AE280" s="191"/>
      <c r="AF280" s="191"/>
      <c r="AG280" s="191"/>
      <c r="AH280" s="191"/>
      <c r="AI280" s="191"/>
      <c r="AJ280" s="191"/>
      <c r="AK280" s="191"/>
      <c r="AL280" s="191"/>
      <c r="AM280" s="191"/>
      <c r="AN280" s="191"/>
      <c r="AO280" s="191"/>
      <c r="AP280" s="191"/>
      <c r="AQ280" s="191"/>
      <c r="AR280" s="191"/>
      <c r="AS280" s="191"/>
      <c r="AT280" s="191"/>
      <c r="AU280" s="191"/>
      <c r="AV280" s="191"/>
      <c r="AW280" s="191"/>
      <c r="AX280" s="191"/>
      <c r="AY280" s="191"/>
      <c r="AZ280" s="191"/>
      <c r="BA280" s="191"/>
    </row>
    <row r="281" spans="1:53" s="192" customFormat="1" ht="18.75" customHeight="1">
      <c r="A281" s="221"/>
      <c r="B281" s="221"/>
      <c r="C281" s="221"/>
      <c r="D281" s="221"/>
      <c r="E281" s="221"/>
      <c r="F281" s="221"/>
      <c r="G281" s="221"/>
      <c r="H281" s="221"/>
      <c r="I281" s="221"/>
      <c r="J281" s="221"/>
      <c r="K281" s="221"/>
      <c r="L281" s="221"/>
      <c r="M281" s="221"/>
      <c r="N281" s="221"/>
      <c r="O281" s="191"/>
      <c r="P281" s="191"/>
      <c r="Q281" s="191"/>
      <c r="R281" s="191"/>
      <c r="S281" s="191"/>
      <c r="T281" s="191"/>
      <c r="U281" s="191"/>
      <c r="V281" s="191"/>
      <c r="W281" s="191"/>
      <c r="X281" s="191"/>
      <c r="Y281" s="191"/>
      <c r="Z281" s="191"/>
      <c r="AA281" s="191"/>
      <c r="AB281" s="191"/>
      <c r="AC281" s="191"/>
      <c r="AD281" s="191"/>
      <c r="AE281" s="191"/>
      <c r="AF281" s="191"/>
      <c r="AG281" s="191"/>
      <c r="AH281" s="191"/>
      <c r="AI281" s="191"/>
      <c r="AJ281" s="191"/>
      <c r="AK281" s="191"/>
      <c r="AL281" s="191"/>
      <c r="AM281" s="191"/>
      <c r="AN281" s="191"/>
      <c r="AO281" s="191"/>
      <c r="AP281" s="191"/>
      <c r="AQ281" s="191"/>
      <c r="AR281" s="191"/>
      <c r="AS281" s="191"/>
      <c r="AT281" s="191"/>
      <c r="AU281" s="191"/>
      <c r="AV281" s="191"/>
      <c r="AW281" s="191"/>
      <c r="AX281" s="191"/>
      <c r="AY281" s="191"/>
      <c r="AZ281" s="191"/>
      <c r="BA281" s="191"/>
    </row>
    <row r="282" spans="1:53" s="192" customFormat="1" ht="18.75" customHeight="1">
      <c r="A282" s="221"/>
      <c r="B282" s="221"/>
      <c r="C282" s="221"/>
      <c r="D282" s="221"/>
      <c r="E282" s="221"/>
      <c r="F282" s="221"/>
      <c r="G282" s="221"/>
      <c r="H282" s="221"/>
      <c r="I282" s="221"/>
      <c r="J282" s="221"/>
      <c r="K282" s="221"/>
      <c r="L282" s="221"/>
      <c r="M282" s="221"/>
      <c r="N282" s="221"/>
      <c r="O282" s="191"/>
      <c r="P282" s="191"/>
      <c r="Q282" s="191"/>
      <c r="R282" s="191"/>
      <c r="S282" s="191"/>
      <c r="T282" s="191"/>
      <c r="U282" s="191"/>
      <c r="V282" s="191"/>
      <c r="W282" s="191"/>
      <c r="X282" s="191"/>
      <c r="Y282" s="191"/>
      <c r="Z282" s="191"/>
      <c r="AA282" s="191"/>
      <c r="AB282" s="191"/>
      <c r="AC282" s="191"/>
      <c r="AD282" s="191"/>
      <c r="AE282" s="191"/>
      <c r="AF282" s="191"/>
      <c r="AG282" s="191"/>
      <c r="AH282" s="191"/>
      <c r="AI282" s="191"/>
      <c r="AJ282" s="191"/>
      <c r="AK282" s="191"/>
      <c r="AL282" s="191"/>
      <c r="AM282" s="191"/>
      <c r="AN282" s="191"/>
      <c r="AO282" s="191"/>
      <c r="AP282" s="191"/>
      <c r="AQ282" s="191"/>
      <c r="AR282" s="191"/>
      <c r="AS282" s="191"/>
      <c r="AT282" s="191"/>
      <c r="AU282" s="191"/>
      <c r="AV282" s="191"/>
      <c r="AW282" s="191"/>
      <c r="AX282" s="191"/>
      <c r="AY282" s="191"/>
      <c r="AZ282" s="191"/>
      <c r="BA282" s="191"/>
    </row>
    <row r="283" spans="1:53" s="192" customFormat="1" ht="18.75" customHeight="1">
      <c r="A283" s="221"/>
      <c r="B283" s="221"/>
      <c r="C283" s="221"/>
      <c r="D283" s="221"/>
      <c r="E283" s="221"/>
      <c r="F283" s="221"/>
      <c r="G283" s="221"/>
      <c r="H283" s="221"/>
      <c r="I283" s="221"/>
      <c r="J283" s="221"/>
      <c r="K283" s="221"/>
      <c r="L283" s="221"/>
      <c r="M283" s="221"/>
      <c r="N283" s="221"/>
      <c r="O283" s="191"/>
      <c r="P283" s="191"/>
      <c r="Q283" s="191"/>
      <c r="R283" s="191"/>
      <c r="S283" s="191"/>
      <c r="T283" s="191"/>
      <c r="U283" s="191"/>
      <c r="V283" s="191"/>
      <c r="W283" s="191"/>
      <c r="X283" s="191"/>
      <c r="Y283" s="191"/>
      <c r="Z283" s="191"/>
      <c r="AA283" s="191"/>
      <c r="AB283" s="191"/>
      <c r="AC283" s="191"/>
      <c r="AD283" s="191"/>
      <c r="AE283" s="191"/>
      <c r="AF283" s="191"/>
      <c r="AG283" s="191"/>
      <c r="AH283" s="191"/>
      <c r="AI283" s="191"/>
      <c r="AJ283" s="191"/>
      <c r="AK283" s="191"/>
      <c r="AL283" s="191"/>
      <c r="AM283" s="191"/>
      <c r="AN283" s="191"/>
      <c r="AO283" s="191"/>
      <c r="AP283" s="191"/>
      <c r="AQ283" s="191"/>
      <c r="AR283" s="191"/>
      <c r="AS283" s="191"/>
      <c r="AT283" s="191"/>
      <c r="AU283" s="191"/>
      <c r="AV283" s="191"/>
      <c r="AW283" s="191"/>
      <c r="AX283" s="191"/>
      <c r="AY283" s="191"/>
      <c r="AZ283" s="191"/>
      <c r="BA283" s="191"/>
    </row>
    <row r="284" spans="1:53" s="192" customFormat="1" ht="18.75" customHeight="1">
      <c r="A284" s="221"/>
      <c r="B284" s="221"/>
      <c r="C284" s="221"/>
      <c r="D284" s="221"/>
      <c r="E284" s="221"/>
      <c r="F284" s="221"/>
      <c r="G284" s="221"/>
      <c r="H284" s="221"/>
      <c r="I284" s="221"/>
      <c r="J284" s="221"/>
      <c r="K284" s="221"/>
      <c r="L284" s="221"/>
      <c r="M284" s="221"/>
      <c r="N284" s="221"/>
      <c r="O284" s="191"/>
      <c r="P284" s="191"/>
      <c r="Q284" s="191"/>
      <c r="R284" s="191"/>
      <c r="S284" s="191"/>
      <c r="T284" s="191"/>
      <c r="U284" s="191"/>
      <c r="V284" s="191"/>
      <c r="W284" s="191"/>
      <c r="X284" s="191"/>
      <c r="Y284" s="191"/>
      <c r="Z284" s="191"/>
      <c r="AA284" s="191"/>
      <c r="AB284" s="191"/>
      <c r="AC284" s="191"/>
      <c r="AD284" s="191"/>
      <c r="AE284" s="191"/>
      <c r="AF284" s="191"/>
      <c r="AG284" s="191"/>
      <c r="AH284" s="191"/>
      <c r="AI284" s="191"/>
      <c r="AJ284" s="191"/>
      <c r="AK284" s="191"/>
      <c r="AL284" s="191"/>
      <c r="AM284" s="191"/>
      <c r="AN284" s="191"/>
      <c r="AO284" s="191"/>
      <c r="AP284" s="191"/>
      <c r="AQ284" s="191"/>
      <c r="AR284" s="191"/>
      <c r="AS284" s="191"/>
      <c r="AT284" s="191"/>
      <c r="AU284" s="191"/>
      <c r="AV284" s="191"/>
      <c r="AW284" s="191"/>
      <c r="AX284" s="191"/>
      <c r="AY284" s="191"/>
      <c r="AZ284" s="191"/>
      <c r="BA284" s="191"/>
    </row>
    <row r="285" spans="1:53" s="192" customFormat="1" ht="18.75" customHeight="1">
      <c r="A285" s="221"/>
      <c r="B285" s="221"/>
      <c r="C285" s="221"/>
      <c r="D285" s="221"/>
      <c r="E285" s="221"/>
      <c r="F285" s="221"/>
      <c r="G285" s="221"/>
      <c r="H285" s="221"/>
      <c r="I285" s="221"/>
      <c r="J285" s="221"/>
      <c r="K285" s="221"/>
      <c r="L285" s="221"/>
      <c r="M285" s="221"/>
      <c r="N285" s="221"/>
      <c r="O285" s="191"/>
      <c r="P285" s="191"/>
      <c r="Q285" s="191"/>
      <c r="R285" s="191"/>
      <c r="S285" s="191"/>
      <c r="T285" s="191"/>
      <c r="U285" s="191"/>
      <c r="V285" s="191"/>
      <c r="W285" s="191"/>
      <c r="X285" s="191"/>
      <c r="Y285" s="191"/>
      <c r="Z285" s="191"/>
      <c r="AA285" s="191"/>
      <c r="AB285" s="191"/>
      <c r="AC285" s="191"/>
      <c r="AD285" s="191"/>
      <c r="AE285" s="191"/>
      <c r="AF285" s="191"/>
      <c r="AG285" s="191"/>
      <c r="AH285" s="191"/>
      <c r="AI285" s="191"/>
      <c r="AJ285" s="191"/>
      <c r="AK285" s="191"/>
      <c r="AL285" s="191"/>
      <c r="AM285" s="191"/>
      <c r="AN285" s="191"/>
      <c r="AO285" s="191"/>
      <c r="AP285" s="191"/>
      <c r="AQ285" s="191"/>
      <c r="AR285" s="191"/>
      <c r="AS285" s="191"/>
      <c r="AT285" s="191"/>
      <c r="AU285" s="191"/>
      <c r="AV285" s="191"/>
      <c r="AW285" s="191"/>
      <c r="AX285" s="191"/>
      <c r="AY285" s="191"/>
      <c r="AZ285" s="191"/>
      <c r="BA285" s="191"/>
    </row>
    <row r="286" spans="1:53" s="192" customFormat="1" ht="18.75" customHeight="1">
      <c r="A286" s="221"/>
      <c r="B286" s="221"/>
      <c r="C286" s="221"/>
      <c r="D286" s="221"/>
      <c r="E286" s="221"/>
      <c r="F286" s="221"/>
      <c r="G286" s="221"/>
      <c r="H286" s="221"/>
      <c r="I286" s="221"/>
      <c r="J286" s="221"/>
      <c r="K286" s="221"/>
      <c r="L286" s="221"/>
      <c r="M286" s="221"/>
      <c r="N286" s="221"/>
      <c r="O286" s="191"/>
      <c r="P286" s="191"/>
      <c r="Q286" s="191"/>
      <c r="R286" s="191"/>
      <c r="S286" s="191"/>
      <c r="T286" s="191"/>
      <c r="U286" s="191"/>
      <c r="V286" s="191"/>
      <c r="W286" s="191"/>
      <c r="X286" s="191"/>
      <c r="Y286" s="191"/>
      <c r="Z286" s="191"/>
      <c r="AA286" s="191"/>
      <c r="AB286" s="191"/>
      <c r="AC286" s="191"/>
      <c r="AD286" s="191"/>
      <c r="AE286" s="191"/>
      <c r="AF286" s="191"/>
      <c r="AG286" s="191"/>
      <c r="AH286" s="191"/>
      <c r="AI286" s="191"/>
      <c r="AJ286" s="191"/>
      <c r="AK286" s="191"/>
      <c r="AL286" s="191"/>
      <c r="AM286" s="191"/>
      <c r="AN286" s="191"/>
      <c r="AO286" s="191"/>
      <c r="AP286" s="191"/>
      <c r="AQ286" s="191"/>
      <c r="AR286" s="191"/>
      <c r="AS286" s="191"/>
      <c r="AT286" s="191"/>
      <c r="AU286" s="191"/>
      <c r="AV286" s="191"/>
      <c r="AW286" s="191"/>
      <c r="AX286" s="191"/>
      <c r="AY286" s="191"/>
      <c r="AZ286" s="191"/>
      <c r="BA286" s="191"/>
    </row>
    <row r="287" spans="1:53" s="192" customFormat="1" ht="18.75" customHeight="1">
      <c r="A287" s="221"/>
      <c r="B287" s="221"/>
      <c r="C287" s="221"/>
      <c r="D287" s="221"/>
      <c r="E287" s="221"/>
      <c r="F287" s="221"/>
      <c r="G287" s="221"/>
      <c r="H287" s="221"/>
      <c r="I287" s="221"/>
      <c r="J287" s="221"/>
      <c r="K287" s="221"/>
      <c r="L287" s="221"/>
      <c r="M287" s="221"/>
      <c r="N287" s="221"/>
      <c r="O287" s="191"/>
      <c r="P287" s="191"/>
      <c r="Q287" s="191"/>
      <c r="R287" s="191"/>
      <c r="S287" s="191"/>
      <c r="T287" s="191"/>
      <c r="U287" s="191"/>
      <c r="V287" s="191"/>
      <c r="W287" s="191"/>
      <c r="X287" s="191"/>
      <c r="Y287" s="191"/>
      <c r="Z287" s="191"/>
      <c r="AA287" s="191"/>
      <c r="AB287" s="191"/>
      <c r="AC287" s="191"/>
      <c r="AD287" s="191"/>
      <c r="AE287" s="191"/>
      <c r="AF287" s="191"/>
      <c r="AG287" s="191"/>
      <c r="AH287" s="191"/>
      <c r="AI287" s="191"/>
      <c r="AJ287" s="191"/>
      <c r="AK287" s="191"/>
      <c r="AL287" s="191"/>
      <c r="AM287" s="191"/>
      <c r="AN287" s="191"/>
      <c r="AO287" s="191"/>
      <c r="AP287" s="191"/>
      <c r="AQ287" s="191"/>
      <c r="AR287" s="191"/>
      <c r="AS287" s="191"/>
      <c r="AT287" s="191"/>
      <c r="AU287" s="191"/>
      <c r="AV287" s="191"/>
      <c r="AW287" s="191"/>
      <c r="AX287" s="191"/>
      <c r="AY287" s="191"/>
      <c r="AZ287" s="191"/>
      <c r="BA287" s="191"/>
    </row>
    <row r="288" spans="1:53" s="192" customFormat="1" ht="18.75" customHeight="1">
      <c r="A288" s="221"/>
      <c r="B288" s="221"/>
      <c r="C288" s="221"/>
      <c r="D288" s="221"/>
      <c r="E288" s="221"/>
      <c r="F288" s="221"/>
      <c r="G288" s="221"/>
      <c r="H288" s="221"/>
      <c r="I288" s="221"/>
      <c r="J288" s="221"/>
      <c r="K288" s="221"/>
      <c r="L288" s="221"/>
      <c r="M288" s="221"/>
      <c r="N288" s="221"/>
      <c r="O288" s="191"/>
      <c r="P288" s="191"/>
      <c r="Q288" s="191"/>
      <c r="R288" s="191"/>
      <c r="S288" s="191"/>
      <c r="T288" s="191"/>
      <c r="U288" s="191"/>
      <c r="V288" s="191"/>
      <c r="W288" s="191"/>
      <c r="X288" s="191"/>
      <c r="Y288" s="191"/>
      <c r="Z288" s="191"/>
      <c r="AA288" s="191"/>
      <c r="AB288" s="191"/>
      <c r="AC288" s="191"/>
      <c r="AD288" s="191"/>
      <c r="AE288" s="191"/>
      <c r="AF288" s="191"/>
      <c r="AG288" s="191"/>
      <c r="AH288" s="191"/>
      <c r="AI288" s="191"/>
      <c r="AJ288" s="191"/>
      <c r="AK288" s="191"/>
      <c r="AL288" s="191"/>
      <c r="AM288" s="191"/>
      <c r="AN288" s="191"/>
      <c r="AO288" s="191"/>
      <c r="AP288" s="191"/>
      <c r="AQ288" s="191"/>
      <c r="AR288" s="191"/>
      <c r="AS288" s="191"/>
      <c r="AT288" s="191"/>
      <c r="AU288" s="191"/>
      <c r="AV288" s="191"/>
      <c r="AW288" s="191"/>
      <c r="AX288" s="191"/>
      <c r="AY288" s="191"/>
      <c r="AZ288" s="191"/>
      <c r="BA288" s="191"/>
    </row>
    <row r="289" spans="1:53" s="192" customFormat="1" ht="18.75" customHeight="1">
      <c r="A289" s="221"/>
      <c r="B289" s="221"/>
      <c r="C289" s="221"/>
      <c r="D289" s="221"/>
      <c r="E289" s="221"/>
      <c r="F289" s="221"/>
      <c r="G289" s="221"/>
      <c r="H289" s="221"/>
      <c r="I289" s="221"/>
      <c r="J289" s="221"/>
      <c r="K289" s="221"/>
      <c r="L289" s="221"/>
      <c r="M289" s="221"/>
      <c r="N289" s="221"/>
      <c r="O289" s="191"/>
      <c r="P289" s="191"/>
      <c r="Q289" s="191"/>
      <c r="R289" s="191"/>
      <c r="S289" s="191"/>
      <c r="T289" s="191"/>
      <c r="U289" s="191"/>
      <c r="V289" s="191"/>
      <c r="W289" s="191"/>
      <c r="X289" s="191"/>
      <c r="Y289" s="191"/>
      <c r="Z289" s="191"/>
      <c r="AA289" s="191"/>
      <c r="AB289" s="191"/>
      <c r="AC289" s="191"/>
      <c r="AD289" s="191"/>
      <c r="AE289" s="191"/>
      <c r="AF289" s="191"/>
      <c r="AG289" s="191"/>
      <c r="AH289" s="191"/>
      <c r="AI289" s="191"/>
      <c r="AJ289" s="191"/>
      <c r="AK289" s="191"/>
      <c r="AL289" s="191"/>
      <c r="AM289" s="191"/>
      <c r="AN289" s="191"/>
      <c r="AO289" s="191"/>
      <c r="AP289" s="191"/>
      <c r="AQ289" s="191"/>
      <c r="AR289" s="191"/>
      <c r="AS289" s="191"/>
      <c r="AT289" s="191"/>
      <c r="AU289" s="191"/>
      <c r="AV289" s="191"/>
      <c r="AW289" s="191"/>
      <c r="AX289" s="191"/>
      <c r="AY289" s="191"/>
      <c r="AZ289" s="191"/>
      <c r="BA289" s="191"/>
    </row>
    <row r="290" spans="1:53" s="192" customFormat="1" ht="18.75" customHeight="1">
      <c r="A290" s="221"/>
      <c r="B290" s="221"/>
      <c r="C290" s="221"/>
      <c r="D290" s="221"/>
      <c r="E290" s="221"/>
      <c r="F290" s="221"/>
      <c r="G290" s="221"/>
      <c r="H290" s="221"/>
      <c r="I290" s="221"/>
      <c r="J290" s="221"/>
      <c r="K290" s="221"/>
      <c r="L290" s="221"/>
      <c r="M290" s="221"/>
      <c r="N290" s="221"/>
      <c r="O290" s="191"/>
      <c r="P290" s="191"/>
      <c r="Q290" s="191"/>
      <c r="R290" s="191"/>
      <c r="S290" s="191"/>
      <c r="T290" s="191"/>
      <c r="U290" s="191"/>
      <c r="V290" s="191"/>
      <c r="W290" s="191"/>
      <c r="X290" s="191"/>
      <c r="Y290" s="191"/>
      <c r="Z290" s="191"/>
      <c r="AA290" s="191"/>
      <c r="AB290" s="191"/>
      <c r="AC290" s="191"/>
      <c r="AD290" s="191"/>
      <c r="AE290" s="191"/>
      <c r="AF290" s="191"/>
      <c r="AG290" s="191"/>
      <c r="AH290" s="191"/>
      <c r="AI290" s="191"/>
      <c r="AJ290" s="191"/>
      <c r="AK290" s="191"/>
      <c r="AL290" s="191"/>
      <c r="AM290" s="191"/>
      <c r="AN290" s="191"/>
      <c r="AO290" s="191"/>
      <c r="AP290" s="191"/>
      <c r="AQ290" s="191"/>
      <c r="AR290" s="191"/>
      <c r="AS290" s="191"/>
      <c r="AT290" s="191"/>
      <c r="AU290" s="191"/>
      <c r="AV290" s="191"/>
      <c r="AW290" s="191"/>
      <c r="AX290" s="191"/>
      <c r="AY290" s="191"/>
      <c r="AZ290" s="191"/>
      <c r="BA290" s="191"/>
    </row>
    <row r="291" spans="1:53" s="192" customFormat="1" ht="18.75" customHeight="1">
      <c r="A291" s="221"/>
      <c r="B291" s="221"/>
      <c r="C291" s="221"/>
      <c r="D291" s="221"/>
      <c r="E291" s="221"/>
      <c r="F291" s="221"/>
      <c r="G291" s="221"/>
      <c r="H291" s="221"/>
      <c r="I291" s="221"/>
      <c r="J291" s="221"/>
      <c r="K291" s="221"/>
      <c r="L291" s="221"/>
      <c r="M291" s="221"/>
      <c r="N291" s="221"/>
      <c r="O291" s="191"/>
      <c r="P291" s="191"/>
      <c r="Q291" s="191"/>
      <c r="R291" s="191"/>
      <c r="S291" s="191"/>
      <c r="T291" s="191"/>
      <c r="U291" s="191"/>
      <c r="V291" s="191"/>
      <c r="W291" s="191"/>
      <c r="X291" s="191"/>
      <c r="Y291" s="191"/>
      <c r="Z291" s="191"/>
      <c r="AA291" s="191"/>
      <c r="AB291" s="191"/>
      <c r="AC291" s="191"/>
      <c r="AD291" s="191"/>
      <c r="AE291" s="191"/>
      <c r="AF291" s="191"/>
      <c r="AG291" s="191"/>
      <c r="AH291" s="191"/>
      <c r="AI291" s="191"/>
      <c r="AJ291" s="191"/>
      <c r="AK291" s="191"/>
      <c r="AL291" s="191"/>
      <c r="AM291" s="191"/>
      <c r="AN291" s="191"/>
      <c r="AO291" s="191"/>
      <c r="AP291" s="191"/>
      <c r="AQ291" s="191"/>
      <c r="AR291" s="191"/>
      <c r="AS291" s="191"/>
      <c r="AT291" s="191"/>
      <c r="AU291" s="191"/>
      <c r="AV291" s="191"/>
      <c r="AW291" s="191"/>
      <c r="AX291" s="191"/>
      <c r="AY291" s="191"/>
      <c r="AZ291" s="191"/>
      <c r="BA291" s="191"/>
    </row>
    <row r="292" spans="1:53" s="192" customFormat="1" ht="18.75" customHeight="1">
      <c r="A292" s="221"/>
      <c r="B292" s="221"/>
      <c r="C292" s="221"/>
      <c r="D292" s="221"/>
      <c r="E292" s="221"/>
      <c r="F292" s="221"/>
      <c r="G292" s="221"/>
      <c r="H292" s="221"/>
      <c r="I292" s="221"/>
      <c r="J292" s="221"/>
      <c r="K292" s="221"/>
      <c r="L292" s="221"/>
      <c r="M292" s="221"/>
      <c r="N292" s="221"/>
      <c r="O292" s="191"/>
      <c r="P292" s="191"/>
      <c r="Q292" s="191"/>
      <c r="R292" s="191"/>
      <c r="S292" s="191"/>
      <c r="T292" s="191"/>
      <c r="U292" s="191"/>
      <c r="V292" s="191"/>
      <c r="W292" s="191"/>
      <c r="X292" s="191"/>
      <c r="Y292" s="191"/>
      <c r="Z292" s="191"/>
      <c r="AA292" s="191"/>
      <c r="AB292" s="191"/>
      <c r="AC292" s="191"/>
      <c r="AD292" s="191"/>
      <c r="AE292" s="191"/>
      <c r="AF292" s="191"/>
      <c r="AG292" s="191"/>
      <c r="AH292" s="191"/>
      <c r="AI292" s="191"/>
      <c r="AJ292" s="191"/>
      <c r="AK292" s="191"/>
      <c r="AL292" s="191"/>
      <c r="AM292" s="191"/>
      <c r="AN292" s="191"/>
      <c r="AO292" s="191"/>
      <c r="AP292" s="191"/>
      <c r="AQ292" s="191"/>
      <c r="AR292" s="191"/>
      <c r="AS292" s="191"/>
      <c r="AT292" s="191"/>
      <c r="AU292" s="191"/>
      <c r="AV292" s="191"/>
      <c r="AW292" s="191"/>
      <c r="AX292" s="191"/>
      <c r="AY292" s="191"/>
      <c r="AZ292" s="191"/>
      <c r="BA292" s="191"/>
    </row>
    <row r="293" spans="1:53" s="192" customFormat="1" ht="18.75" customHeight="1">
      <c r="A293" s="221"/>
      <c r="B293" s="221"/>
      <c r="C293" s="221"/>
      <c r="D293" s="221"/>
      <c r="E293" s="221"/>
      <c r="F293" s="221"/>
      <c r="G293" s="221"/>
      <c r="H293" s="221"/>
      <c r="I293" s="221"/>
      <c r="J293" s="221"/>
      <c r="K293" s="221"/>
      <c r="L293" s="221"/>
      <c r="M293" s="221"/>
      <c r="N293" s="221"/>
      <c r="O293" s="191"/>
      <c r="P293" s="191"/>
      <c r="Q293" s="191"/>
      <c r="R293" s="191"/>
      <c r="S293" s="191"/>
      <c r="T293" s="191"/>
      <c r="U293" s="191"/>
      <c r="V293" s="191"/>
      <c r="W293" s="191"/>
      <c r="X293" s="191"/>
      <c r="Y293" s="191"/>
      <c r="Z293" s="191"/>
      <c r="AA293" s="191"/>
      <c r="AB293" s="191"/>
      <c r="AC293" s="191"/>
      <c r="AD293" s="191"/>
      <c r="AE293" s="191"/>
      <c r="AF293" s="191"/>
      <c r="AG293" s="191"/>
      <c r="AH293" s="191"/>
      <c r="AI293" s="191"/>
      <c r="AJ293" s="191"/>
      <c r="AK293" s="191"/>
      <c r="AL293" s="191"/>
      <c r="AM293" s="191"/>
      <c r="AN293" s="191"/>
      <c r="AO293" s="191"/>
      <c r="AP293" s="191"/>
      <c r="AQ293" s="191"/>
      <c r="AR293" s="191"/>
      <c r="AS293" s="191"/>
      <c r="AT293" s="191"/>
      <c r="AU293" s="191"/>
      <c r="AV293" s="191"/>
      <c r="AW293" s="191"/>
      <c r="AX293" s="191"/>
      <c r="AY293" s="191"/>
      <c r="AZ293" s="191"/>
      <c r="BA293" s="191"/>
    </row>
    <row r="294" spans="1:53" s="192" customFormat="1" ht="18.75" customHeight="1">
      <c r="A294" s="221"/>
      <c r="B294" s="221"/>
      <c r="C294" s="221"/>
      <c r="D294" s="221"/>
      <c r="E294" s="221"/>
      <c r="F294" s="221"/>
      <c r="G294" s="221"/>
      <c r="H294" s="221"/>
      <c r="I294" s="221"/>
      <c r="J294" s="221"/>
      <c r="K294" s="221"/>
      <c r="L294" s="221"/>
      <c r="M294" s="221"/>
      <c r="N294" s="221"/>
      <c r="O294" s="191"/>
      <c r="P294" s="191"/>
      <c r="Q294" s="191"/>
      <c r="R294" s="191"/>
      <c r="S294" s="191"/>
      <c r="T294" s="191"/>
      <c r="U294" s="191"/>
      <c r="V294" s="191"/>
      <c r="W294" s="191"/>
      <c r="X294" s="191"/>
      <c r="Y294" s="191"/>
      <c r="Z294" s="191"/>
      <c r="AA294" s="191"/>
      <c r="AB294" s="191"/>
      <c r="AC294" s="191"/>
      <c r="AD294" s="191"/>
      <c r="AE294" s="191"/>
      <c r="AF294" s="191"/>
      <c r="AG294" s="191"/>
      <c r="AH294" s="191"/>
      <c r="AI294" s="191"/>
      <c r="AJ294" s="191"/>
      <c r="AK294" s="191"/>
      <c r="AL294" s="191"/>
      <c r="AM294" s="191"/>
      <c r="AN294" s="191"/>
      <c r="AO294" s="191"/>
      <c r="AP294" s="191"/>
      <c r="AQ294" s="191"/>
      <c r="AR294" s="191"/>
      <c r="AS294" s="191"/>
      <c r="AT294" s="191"/>
      <c r="AU294" s="191"/>
      <c r="AV294" s="191"/>
      <c r="AW294" s="191"/>
      <c r="AX294" s="191"/>
      <c r="AY294" s="191"/>
      <c r="AZ294" s="191"/>
      <c r="BA294" s="191"/>
    </row>
    <row r="295" spans="1:53" s="192" customFormat="1" ht="18.75" customHeight="1">
      <c r="A295" s="221"/>
      <c r="B295" s="221"/>
      <c r="C295" s="221"/>
      <c r="D295" s="221"/>
      <c r="E295" s="221"/>
      <c r="F295" s="221"/>
      <c r="G295" s="221"/>
      <c r="H295" s="221"/>
      <c r="I295" s="221"/>
      <c r="J295" s="221"/>
      <c r="K295" s="221"/>
      <c r="L295" s="221"/>
      <c r="M295" s="221"/>
      <c r="N295" s="221"/>
      <c r="O295" s="191"/>
      <c r="P295" s="191"/>
      <c r="Q295" s="191"/>
      <c r="R295" s="191"/>
      <c r="S295" s="191"/>
      <c r="T295" s="191"/>
      <c r="U295" s="191"/>
      <c r="V295" s="191"/>
      <c r="W295" s="191"/>
      <c r="X295" s="191"/>
      <c r="Y295" s="191"/>
      <c r="Z295" s="191"/>
      <c r="AA295" s="191"/>
      <c r="AB295" s="191"/>
      <c r="AC295" s="191"/>
      <c r="AD295" s="191"/>
      <c r="AE295" s="191"/>
      <c r="AF295" s="191"/>
      <c r="AG295" s="191"/>
      <c r="AH295" s="191"/>
      <c r="AI295" s="191"/>
      <c r="AJ295" s="191"/>
      <c r="AK295" s="191"/>
      <c r="AL295" s="191"/>
      <c r="AM295" s="191"/>
      <c r="AN295" s="191"/>
      <c r="AO295" s="191"/>
      <c r="AP295" s="191"/>
      <c r="AQ295" s="191"/>
      <c r="AR295" s="191"/>
      <c r="AS295" s="191"/>
      <c r="AT295" s="191"/>
      <c r="AU295" s="191"/>
      <c r="AV295" s="191"/>
      <c r="AW295" s="191"/>
      <c r="AX295" s="191"/>
      <c r="AY295" s="191"/>
      <c r="AZ295" s="191"/>
      <c r="BA295" s="191"/>
    </row>
    <row r="296" spans="1:53" s="192" customFormat="1" ht="18.75" customHeight="1">
      <c r="A296" s="221"/>
      <c r="B296" s="221"/>
      <c r="C296" s="221"/>
      <c r="D296" s="221"/>
      <c r="E296" s="221"/>
      <c r="F296" s="221"/>
      <c r="G296" s="221"/>
      <c r="H296" s="221"/>
      <c r="I296" s="221"/>
      <c r="J296" s="221"/>
      <c r="K296" s="221"/>
      <c r="L296" s="221"/>
      <c r="M296" s="221"/>
      <c r="N296" s="221"/>
      <c r="O296" s="191"/>
      <c r="P296" s="191"/>
      <c r="Q296" s="191"/>
      <c r="R296" s="191"/>
      <c r="S296" s="191"/>
      <c r="T296" s="191"/>
      <c r="U296" s="191"/>
      <c r="V296" s="191"/>
      <c r="W296" s="191"/>
      <c r="X296" s="191"/>
      <c r="Y296" s="191"/>
      <c r="Z296" s="191"/>
      <c r="AA296" s="191"/>
      <c r="AB296" s="191"/>
      <c r="AC296" s="191"/>
      <c r="AD296" s="191"/>
      <c r="AE296" s="191"/>
      <c r="AF296" s="191"/>
      <c r="AG296" s="191"/>
      <c r="AH296" s="191"/>
      <c r="AI296" s="191"/>
      <c r="AJ296" s="191"/>
      <c r="AK296" s="191"/>
      <c r="AL296" s="191"/>
      <c r="AM296" s="191"/>
      <c r="AN296" s="191"/>
      <c r="AO296" s="191"/>
      <c r="AP296" s="191"/>
      <c r="AQ296" s="191"/>
      <c r="AR296" s="191"/>
      <c r="AS296" s="191"/>
      <c r="AT296" s="191"/>
      <c r="AU296" s="191"/>
      <c r="AV296" s="191"/>
      <c r="AW296" s="191"/>
      <c r="AX296" s="191"/>
      <c r="AY296" s="191"/>
      <c r="AZ296" s="191"/>
      <c r="BA296" s="191"/>
    </row>
    <row r="297" spans="1:53" s="192" customFormat="1" ht="18.75" customHeight="1">
      <c r="A297" s="221"/>
      <c r="B297" s="221"/>
      <c r="C297" s="221"/>
      <c r="D297" s="221"/>
      <c r="E297" s="221"/>
      <c r="F297" s="221"/>
      <c r="G297" s="221"/>
      <c r="H297" s="221"/>
      <c r="I297" s="221"/>
      <c r="J297" s="221"/>
      <c r="K297" s="221"/>
      <c r="L297" s="221"/>
      <c r="M297" s="221"/>
      <c r="N297" s="221"/>
      <c r="O297" s="191"/>
      <c r="P297" s="191"/>
      <c r="Q297" s="191"/>
      <c r="R297" s="191"/>
      <c r="S297" s="191"/>
      <c r="T297" s="191"/>
      <c r="U297" s="191"/>
      <c r="V297" s="191"/>
      <c r="W297" s="191"/>
      <c r="X297" s="191"/>
      <c r="Y297" s="191"/>
      <c r="Z297" s="191"/>
      <c r="AA297" s="191"/>
      <c r="AB297" s="191"/>
      <c r="AC297" s="191"/>
      <c r="AD297" s="191"/>
      <c r="AE297" s="191"/>
      <c r="AF297" s="191"/>
      <c r="AG297" s="191"/>
      <c r="AH297" s="191"/>
      <c r="AI297" s="191"/>
      <c r="AJ297" s="191"/>
      <c r="AK297" s="191"/>
      <c r="AL297" s="191"/>
      <c r="AM297" s="191"/>
      <c r="AN297" s="191"/>
      <c r="AO297" s="191"/>
      <c r="AP297" s="191"/>
      <c r="AQ297" s="191"/>
      <c r="AR297" s="191"/>
      <c r="AS297" s="191"/>
      <c r="AT297" s="191"/>
      <c r="AU297" s="191"/>
      <c r="AV297" s="191"/>
      <c r="AW297" s="191"/>
      <c r="AX297" s="191"/>
      <c r="AY297" s="191"/>
      <c r="AZ297" s="191"/>
      <c r="BA297" s="191"/>
    </row>
    <row r="298" spans="1:53" s="192" customFormat="1" ht="18.75" customHeight="1">
      <c r="A298" s="221"/>
      <c r="B298" s="221"/>
      <c r="C298" s="221"/>
      <c r="D298" s="221"/>
      <c r="E298" s="221"/>
      <c r="F298" s="221"/>
      <c r="G298" s="221"/>
      <c r="H298" s="221"/>
      <c r="I298" s="221"/>
      <c r="J298" s="221"/>
      <c r="K298" s="221"/>
      <c r="L298" s="221"/>
      <c r="M298" s="221"/>
      <c r="N298" s="221"/>
      <c r="O298" s="191"/>
      <c r="P298" s="191"/>
      <c r="Q298" s="191"/>
      <c r="R298" s="191"/>
      <c r="S298" s="191"/>
      <c r="T298" s="191"/>
      <c r="U298" s="191"/>
      <c r="V298" s="191"/>
      <c r="W298" s="191"/>
      <c r="X298" s="191"/>
      <c r="Y298" s="191"/>
      <c r="Z298" s="191"/>
      <c r="AA298" s="191"/>
      <c r="AB298" s="191"/>
      <c r="AC298" s="191"/>
      <c r="AD298" s="191"/>
      <c r="AE298" s="191"/>
      <c r="AF298" s="191"/>
      <c r="AG298" s="191"/>
      <c r="AH298" s="191"/>
      <c r="AI298" s="191"/>
      <c r="AJ298" s="191"/>
      <c r="AK298" s="191"/>
      <c r="AL298" s="191"/>
      <c r="AM298" s="191"/>
      <c r="AN298" s="191"/>
      <c r="AO298" s="191"/>
      <c r="AP298" s="191"/>
      <c r="AQ298" s="191"/>
      <c r="AR298" s="191"/>
      <c r="AS298" s="191"/>
      <c r="AT298" s="191"/>
      <c r="AU298" s="191"/>
      <c r="AV298" s="191"/>
      <c r="AW298" s="191"/>
      <c r="AX298" s="191"/>
      <c r="AY298" s="191"/>
      <c r="AZ298" s="191"/>
      <c r="BA298" s="191"/>
    </row>
    <row r="299" spans="1:53" s="192" customFormat="1" ht="18.75" customHeight="1">
      <c r="A299" s="221"/>
      <c r="B299" s="221"/>
      <c r="C299" s="221"/>
      <c r="D299" s="221"/>
      <c r="E299" s="221"/>
      <c r="F299" s="221"/>
      <c r="G299" s="221"/>
      <c r="H299" s="221"/>
      <c r="I299" s="221"/>
      <c r="J299" s="221"/>
      <c r="K299" s="221"/>
      <c r="L299" s="221"/>
      <c r="M299" s="221"/>
      <c r="N299" s="221"/>
      <c r="O299" s="191"/>
      <c r="P299" s="191"/>
      <c r="Q299" s="191"/>
      <c r="R299" s="191"/>
      <c r="S299" s="191"/>
      <c r="T299" s="191"/>
      <c r="U299" s="191"/>
      <c r="V299" s="191"/>
      <c r="W299" s="191"/>
      <c r="X299" s="191"/>
      <c r="Y299" s="191"/>
      <c r="Z299" s="191"/>
      <c r="AA299" s="191"/>
      <c r="AB299" s="191"/>
      <c r="AC299" s="191"/>
      <c r="AD299" s="191"/>
      <c r="AE299" s="191"/>
      <c r="AF299" s="191"/>
      <c r="AG299" s="191"/>
      <c r="AH299" s="191"/>
      <c r="AI299" s="191"/>
      <c r="AJ299" s="191"/>
      <c r="AK299" s="191"/>
      <c r="AL299" s="191"/>
      <c r="AM299" s="191"/>
      <c r="AN299" s="191"/>
      <c r="AO299" s="191"/>
      <c r="AP299" s="191"/>
      <c r="AQ299" s="191"/>
      <c r="AR299" s="191"/>
      <c r="AS299" s="191"/>
      <c r="AT299" s="191"/>
      <c r="AU299" s="191"/>
      <c r="AV299" s="191"/>
      <c r="AW299" s="191"/>
      <c r="AX299" s="191"/>
      <c r="AY299" s="191"/>
      <c r="AZ299" s="191"/>
      <c r="BA299" s="191"/>
    </row>
    <row r="300" spans="1:53" s="192" customFormat="1" ht="18.75" customHeight="1">
      <c r="A300" s="221"/>
      <c r="B300" s="221"/>
      <c r="C300" s="221"/>
      <c r="D300" s="221"/>
      <c r="E300" s="221"/>
      <c r="F300" s="221"/>
      <c r="G300" s="221"/>
      <c r="H300" s="221"/>
      <c r="I300" s="221"/>
      <c r="J300" s="221"/>
      <c r="K300" s="221"/>
      <c r="L300" s="221"/>
      <c r="M300" s="221"/>
      <c r="N300" s="221"/>
      <c r="O300" s="191"/>
      <c r="P300" s="191"/>
      <c r="Q300" s="191"/>
      <c r="R300" s="191"/>
      <c r="S300" s="191"/>
      <c r="T300" s="191"/>
      <c r="U300" s="191"/>
      <c r="V300" s="191"/>
      <c r="W300" s="191"/>
      <c r="X300" s="191"/>
      <c r="Y300" s="191"/>
      <c r="Z300" s="191"/>
      <c r="AA300" s="191"/>
      <c r="AB300" s="191"/>
      <c r="AC300" s="191"/>
      <c r="AD300" s="191"/>
      <c r="AE300" s="191"/>
      <c r="AF300" s="191"/>
      <c r="AG300" s="191"/>
      <c r="AH300" s="191"/>
      <c r="AI300" s="191"/>
      <c r="AJ300" s="191"/>
      <c r="AK300" s="191"/>
      <c r="AL300" s="191"/>
      <c r="AM300" s="191"/>
      <c r="AN300" s="191"/>
      <c r="AO300" s="191"/>
      <c r="AP300" s="191"/>
      <c r="AQ300" s="191"/>
      <c r="AR300" s="191"/>
      <c r="AS300" s="191"/>
      <c r="AT300" s="191"/>
      <c r="AU300" s="191"/>
      <c r="AV300" s="191"/>
      <c r="AW300" s="191"/>
      <c r="AX300" s="191"/>
      <c r="AY300" s="191"/>
      <c r="AZ300" s="191"/>
      <c r="BA300" s="191"/>
    </row>
    <row r="301" spans="1:53" s="192" customFormat="1" ht="18.75" customHeight="1">
      <c r="A301" s="221"/>
      <c r="B301" s="221"/>
      <c r="C301" s="221"/>
      <c r="D301" s="221"/>
      <c r="E301" s="221"/>
      <c r="F301" s="221"/>
      <c r="G301" s="221"/>
      <c r="H301" s="221"/>
      <c r="I301" s="221"/>
      <c r="J301" s="221"/>
      <c r="K301" s="221"/>
      <c r="L301" s="221"/>
      <c r="M301" s="221"/>
      <c r="N301" s="221"/>
      <c r="O301" s="191"/>
      <c r="P301" s="191"/>
      <c r="Q301" s="191"/>
      <c r="R301" s="191"/>
      <c r="S301" s="191"/>
      <c r="T301" s="191"/>
      <c r="U301" s="191"/>
      <c r="V301" s="191"/>
      <c r="W301" s="191"/>
      <c r="X301" s="191"/>
      <c r="Y301" s="191"/>
      <c r="Z301" s="191"/>
      <c r="AA301" s="191"/>
      <c r="AB301" s="191"/>
      <c r="AC301" s="191"/>
      <c r="AD301" s="191"/>
      <c r="AE301" s="191"/>
      <c r="AF301" s="191"/>
      <c r="AG301" s="191"/>
      <c r="AH301" s="191"/>
      <c r="AI301" s="191"/>
      <c r="AJ301" s="191"/>
      <c r="AK301" s="191"/>
      <c r="AL301" s="191"/>
      <c r="AM301" s="191"/>
      <c r="AN301" s="191"/>
      <c r="AO301" s="191"/>
      <c r="AP301" s="191"/>
      <c r="AQ301" s="191"/>
      <c r="AR301" s="191"/>
      <c r="AS301" s="191"/>
      <c r="AT301" s="191"/>
      <c r="AU301" s="191"/>
      <c r="AV301" s="191"/>
      <c r="AW301" s="191"/>
      <c r="AX301" s="191"/>
      <c r="AY301" s="191"/>
      <c r="AZ301" s="191"/>
      <c r="BA301" s="191"/>
    </row>
    <row r="302" spans="1:53" s="192" customFormat="1" ht="18.75" customHeight="1">
      <c r="A302" s="221"/>
      <c r="B302" s="221"/>
      <c r="C302" s="221"/>
      <c r="D302" s="221"/>
      <c r="E302" s="221"/>
      <c r="F302" s="221"/>
      <c r="G302" s="221"/>
      <c r="H302" s="221"/>
      <c r="I302" s="221"/>
      <c r="J302" s="221"/>
      <c r="K302" s="221"/>
      <c r="L302" s="221"/>
      <c r="M302" s="221"/>
      <c r="N302" s="221"/>
      <c r="O302" s="191"/>
      <c r="P302" s="191"/>
      <c r="Q302" s="191"/>
      <c r="R302" s="191"/>
      <c r="S302" s="191"/>
      <c r="T302" s="191"/>
      <c r="U302" s="191"/>
      <c r="V302" s="191"/>
      <c r="W302" s="191"/>
      <c r="X302" s="191"/>
      <c r="Y302" s="191"/>
      <c r="Z302" s="191"/>
      <c r="AA302" s="191"/>
      <c r="AB302" s="191"/>
      <c r="AC302" s="191"/>
      <c r="AD302" s="191"/>
      <c r="AE302" s="191"/>
      <c r="AF302" s="191"/>
      <c r="AG302" s="191"/>
      <c r="AH302" s="191"/>
      <c r="AI302" s="191"/>
      <c r="AJ302" s="191"/>
      <c r="AK302" s="191"/>
      <c r="AL302" s="191"/>
      <c r="AM302" s="191"/>
      <c r="AN302" s="191"/>
      <c r="AO302" s="191"/>
      <c r="AP302" s="191"/>
      <c r="AQ302" s="191"/>
      <c r="AR302" s="191"/>
      <c r="AS302" s="191"/>
      <c r="AT302" s="191"/>
      <c r="AU302" s="191"/>
      <c r="AV302" s="191"/>
      <c r="AW302" s="191"/>
      <c r="AX302" s="191"/>
      <c r="AY302" s="191"/>
      <c r="AZ302" s="191"/>
      <c r="BA302" s="191"/>
    </row>
    <row r="303" spans="1:53" s="192" customFormat="1" ht="18.75" customHeight="1">
      <c r="A303" s="221"/>
      <c r="B303" s="221"/>
      <c r="C303" s="221"/>
      <c r="D303" s="221"/>
      <c r="E303" s="221"/>
      <c r="F303" s="221"/>
      <c r="G303" s="221"/>
      <c r="H303" s="221"/>
      <c r="I303" s="221"/>
      <c r="J303" s="221"/>
      <c r="K303" s="221"/>
      <c r="L303" s="221"/>
      <c r="M303" s="221"/>
      <c r="N303" s="221"/>
      <c r="O303" s="191"/>
      <c r="P303" s="191"/>
      <c r="Q303" s="191"/>
      <c r="R303" s="191"/>
      <c r="S303" s="191"/>
      <c r="T303" s="191"/>
      <c r="U303" s="191"/>
      <c r="V303" s="191"/>
      <c r="W303" s="191"/>
      <c r="X303" s="191"/>
      <c r="Y303" s="191"/>
      <c r="Z303" s="191"/>
      <c r="AA303" s="191"/>
      <c r="AB303" s="191"/>
      <c r="AC303" s="191"/>
      <c r="AD303" s="191"/>
      <c r="AE303" s="191"/>
      <c r="AF303" s="191"/>
      <c r="AG303" s="191"/>
      <c r="AH303" s="191"/>
      <c r="AI303" s="191"/>
      <c r="AJ303" s="191"/>
      <c r="AK303" s="191"/>
      <c r="AL303" s="191"/>
      <c r="AM303" s="191"/>
      <c r="AN303" s="191"/>
      <c r="AO303" s="191"/>
      <c r="AP303" s="191"/>
      <c r="AQ303" s="191"/>
      <c r="AR303" s="191"/>
      <c r="AS303" s="191"/>
      <c r="AT303" s="191"/>
      <c r="AU303" s="191"/>
      <c r="AV303" s="191"/>
      <c r="AW303" s="191"/>
      <c r="AX303" s="191"/>
      <c r="AY303" s="191"/>
      <c r="AZ303" s="191"/>
      <c r="BA303" s="191"/>
    </row>
    <row r="304" spans="1:53" s="192" customFormat="1" ht="18.75" customHeight="1">
      <c r="A304" s="221"/>
      <c r="B304" s="221"/>
      <c r="C304" s="221"/>
      <c r="D304" s="221"/>
      <c r="E304" s="221"/>
      <c r="F304" s="221"/>
      <c r="G304" s="221"/>
      <c r="H304" s="221"/>
      <c r="I304" s="221"/>
      <c r="J304" s="221"/>
      <c r="K304" s="221"/>
      <c r="L304" s="221"/>
      <c r="M304" s="221"/>
      <c r="N304" s="221"/>
      <c r="O304" s="191"/>
      <c r="P304" s="191"/>
      <c r="Q304" s="191"/>
      <c r="R304" s="191"/>
      <c r="S304" s="191"/>
      <c r="T304" s="191"/>
      <c r="U304" s="191"/>
      <c r="V304" s="191"/>
      <c r="W304" s="191"/>
      <c r="X304" s="191"/>
      <c r="Y304" s="191"/>
      <c r="Z304" s="191"/>
      <c r="AA304" s="191"/>
      <c r="AB304" s="191"/>
      <c r="AC304" s="191"/>
      <c r="AD304" s="191"/>
      <c r="AE304" s="191"/>
      <c r="AF304" s="191"/>
      <c r="AG304" s="191"/>
      <c r="AH304" s="191"/>
      <c r="AI304" s="191"/>
      <c r="AJ304" s="191"/>
      <c r="AK304" s="191"/>
      <c r="AL304" s="191"/>
      <c r="AM304" s="191"/>
      <c r="AN304" s="191"/>
      <c r="AO304" s="191"/>
      <c r="AP304" s="191"/>
      <c r="AQ304" s="191"/>
      <c r="AR304" s="191"/>
      <c r="AS304" s="191"/>
      <c r="AT304" s="191"/>
      <c r="AU304" s="191"/>
      <c r="AV304" s="191"/>
      <c r="AW304" s="191"/>
      <c r="AX304" s="191"/>
      <c r="AY304" s="191"/>
      <c r="AZ304" s="191"/>
      <c r="BA304" s="191"/>
    </row>
    <row r="305" spans="1:53" s="192" customFormat="1" ht="18.75" customHeight="1">
      <c r="A305" s="221"/>
      <c r="B305" s="221"/>
      <c r="C305" s="221"/>
      <c r="D305" s="221"/>
      <c r="E305" s="221"/>
      <c r="F305" s="221"/>
      <c r="G305" s="221"/>
      <c r="H305" s="221"/>
      <c r="I305" s="221"/>
      <c r="J305" s="221"/>
      <c r="K305" s="221"/>
      <c r="L305" s="221"/>
      <c r="M305" s="221"/>
      <c r="N305" s="221"/>
      <c r="O305" s="191"/>
      <c r="P305" s="191"/>
      <c r="Q305" s="191"/>
      <c r="R305" s="191"/>
      <c r="S305" s="191"/>
      <c r="T305" s="191"/>
      <c r="U305" s="191"/>
      <c r="V305" s="191"/>
      <c r="W305" s="191"/>
      <c r="X305" s="191"/>
      <c r="Y305" s="191"/>
      <c r="Z305" s="191"/>
      <c r="AA305" s="191"/>
      <c r="AB305" s="191"/>
      <c r="AC305" s="191"/>
      <c r="AD305" s="191"/>
      <c r="AE305" s="191"/>
      <c r="AF305" s="191"/>
      <c r="AG305" s="191"/>
      <c r="AH305" s="191"/>
      <c r="AI305" s="191"/>
      <c r="AJ305" s="191"/>
      <c r="AK305" s="191"/>
      <c r="AL305" s="191"/>
      <c r="AM305" s="191"/>
      <c r="AN305" s="191"/>
      <c r="AO305" s="191"/>
      <c r="AP305" s="191"/>
      <c r="AQ305" s="191"/>
      <c r="AR305" s="191"/>
      <c r="AS305" s="191"/>
      <c r="AT305" s="191"/>
      <c r="AU305" s="191"/>
      <c r="AV305" s="191"/>
      <c r="AW305" s="191"/>
      <c r="AX305" s="191"/>
      <c r="AY305" s="191"/>
      <c r="AZ305" s="191"/>
      <c r="BA305" s="191"/>
    </row>
    <row r="306" spans="1:53" s="192" customFormat="1" ht="18.75" customHeight="1">
      <c r="A306" s="221"/>
      <c r="B306" s="221"/>
      <c r="C306" s="221"/>
      <c r="D306" s="221"/>
      <c r="E306" s="221"/>
      <c r="F306" s="221"/>
      <c r="G306" s="221"/>
      <c r="H306" s="221"/>
      <c r="I306" s="221"/>
      <c r="J306" s="221"/>
      <c r="K306" s="221"/>
      <c r="L306" s="221"/>
      <c r="M306" s="221"/>
      <c r="N306" s="221"/>
      <c r="O306" s="191"/>
      <c r="P306" s="191"/>
      <c r="Q306" s="191"/>
      <c r="R306" s="191"/>
      <c r="S306" s="191"/>
      <c r="T306" s="191"/>
      <c r="U306" s="191"/>
      <c r="V306" s="191"/>
      <c r="W306" s="191"/>
      <c r="X306" s="191"/>
      <c r="Y306" s="191"/>
      <c r="Z306" s="191"/>
      <c r="AA306" s="191"/>
      <c r="AB306" s="191"/>
      <c r="AC306" s="191"/>
      <c r="AD306" s="191"/>
      <c r="AE306" s="191"/>
      <c r="AF306" s="191"/>
      <c r="AG306" s="191"/>
      <c r="AH306" s="191"/>
      <c r="AI306" s="191"/>
      <c r="AJ306" s="191"/>
      <c r="AK306" s="191"/>
      <c r="AL306" s="191"/>
      <c r="AM306" s="191"/>
      <c r="AN306" s="191"/>
      <c r="AO306" s="191"/>
      <c r="AP306" s="191"/>
      <c r="AQ306" s="191"/>
      <c r="AR306" s="191"/>
      <c r="AS306" s="191"/>
      <c r="AT306" s="191"/>
      <c r="AU306" s="191"/>
      <c r="AV306" s="191"/>
      <c r="AW306" s="191"/>
      <c r="AX306" s="191"/>
      <c r="AY306" s="191"/>
      <c r="AZ306" s="191"/>
      <c r="BA306" s="191"/>
    </row>
    <row r="307" spans="1:53" s="192" customFormat="1" ht="18.75" customHeight="1">
      <c r="A307" s="221"/>
      <c r="B307" s="221"/>
      <c r="C307" s="221"/>
      <c r="D307" s="221"/>
      <c r="E307" s="221"/>
      <c r="F307" s="221"/>
      <c r="G307" s="221"/>
      <c r="H307" s="221"/>
      <c r="I307" s="221"/>
      <c r="J307" s="221"/>
      <c r="K307" s="221"/>
      <c r="L307" s="221"/>
      <c r="M307" s="221"/>
      <c r="N307" s="221"/>
      <c r="O307" s="191"/>
      <c r="P307" s="191"/>
      <c r="Q307" s="191"/>
      <c r="R307" s="191"/>
      <c r="S307" s="191"/>
      <c r="T307" s="191"/>
      <c r="U307" s="191"/>
      <c r="V307" s="191"/>
      <c r="W307" s="191"/>
      <c r="X307" s="191"/>
      <c r="Y307" s="191"/>
      <c r="Z307" s="191"/>
      <c r="AA307" s="191"/>
      <c r="AB307" s="191"/>
      <c r="AC307" s="191"/>
      <c r="AD307" s="191"/>
      <c r="AE307" s="191"/>
      <c r="AF307" s="191"/>
      <c r="AG307" s="191"/>
      <c r="AH307" s="191"/>
      <c r="AI307" s="191"/>
      <c r="AJ307" s="191"/>
      <c r="AK307" s="191"/>
      <c r="AL307" s="191"/>
      <c r="AM307" s="191"/>
      <c r="AN307" s="191"/>
      <c r="AO307" s="191"/>
      <c r="AP307" s="191"/>
      <c r="AQ307" s="191"/>
      <c r="AR307" s="191"/>
      <c r="AS307" s="191"/>
      <c r="AT307" s="191"/>
      <c r="AU307" s="191"/>
      <c r="AV307" s="191"/>
      <c r="AW307" s="191"/>
      <c r="AX307" s="191"/>
      <c r="AY307" s="191"/>
      <c r="AZ307" s="191"/>
      <c r="BA307" s="191"/>
    </row>
    <row r="308" spans="1:53" s="192" customFormat="1" ht="18.75" customHeight="1">
      <c r="A308" s="221"/>
      <c r="B308" s="221"/>
      <c r="C308" s="221"/>
      <c r="D308" s="221"/>
      <c r="E308" s="221"/>
      <c r="F308" s="221"/>
      <c r="G308" s="221"/>
      <c r="H308" s="221"/>
      <c r="I308" s="221"/>
      <c r="J308" s="221"/>
      <c r="K308" s="221"/>
      <c r="L308" s="221"/>
      <c r="M308" s="221"/>
      <c r="N308" s="221"/>
      <c r="O308" s="191"/>
      <c r="P308" s="191"/>
      <c r="Q308" s="191"/>
      <c r="R308" s="191"/>
      <c r="S308" s="191"/>
      <c r="T308" s="191"/>
      <c r="U308" s="191"/>
      <c r="V308" s="191"/>
      <c r="W308" s="191"/>
      <c r="X308" s="191"/>
      <c r="Y308" s="191"/>
      <c r="Z308" s="191"/>
      <c r="AA308" s="191"/>
      <c r="AB308" s="191"/>
      <c r="AC308" s="191"/>
      <c r="AD308" s="191"/>
      <c r="AE308" s="191"/>
      <c r="AF308" s="191"/>
      <c r="AG308" s="191"/>
      <c r="AH308" s="191"/>
      <c r="AI308" s="191"/>
      <c r="AJ308" s="191"/>
      <c r="AK308" s="191"/>
      <c r="AL308" s="191"/>
      <c r="AM308" s="191"/>
      <c r="AN308" s="191"/>
      <c r="AO308" s="191"/>
      <c r="AP308" s="191"/>
      <c r="AQ308" s="191"/>
      <c r="AR308" s="191"/>
      <c r="AS308" s="191"/>
      <c r="AT308" s="191"/>
      <c r="AU308" s="191"/>
      <c r="AV308" s="191"/>
      <c r="AW308" s="191"/>
      <c r="AX308" s="191"/>
      <c r="AY308" s="191"/>
      <c r="AZ308" s="191"/>
      <c r="BA308" s="191"/>
    </row>
    <row r="309" spans="1:53" s="192" customFormat="1" ht="18.75" customHeight="1">
      <c r="A309" s="221"/>
      <c r="B309" s="221"/>
      <c r="C309" s="221"/>
      <c r="D309" s="221"/>
      <c r="E309" s="221"/>
      <c r="F309" s="221"/>
      <c r="G309" s="221"/>
      <c r="H309" s="221"/>
      <c r="I309" s="221"/>
      <c r="J309" s="221"/>
      <c r="K309" s="221"/>
      <c r="L309" s="221"/>
      <c r="M309" s="221"/>
      <c r="N309" s="221"/>
      <c r="O309" s="191"/>
      <c r="P309" s="191"/>
      <c r="Q309" s="191"/>
      <c r="R309" s="191"/>
      <c r="S309" s="191"/>
      <c r="T309" s="191"/>
      <c r="U309" s="191"/>
      <c r="V309" s="191"/>
      <c r="W309" s="191"/>
      <c r="X309" s="191"/>
      <c r="Y309" s="191"/>
      <c r="Z309" s="191"/>
      <c r="AA309" s="191"/>
      <c r="AB309" s="191"/>
      <c r="AC309" s="191"/>
      <c r="AD309" s="191"/>
      <c r="AE309" s="191"/>
      <c r="AF309" s="191"/>
      <c r="AG309" s="191"/>
      <c r="AH309" s="191"/>
      <c r="AI309" s="191"/>
      <c r="AJ309" s="191"/>
      <c r="AK309" s="191"/>
      <c r="AL309" s="191"/>
      <c r="AM309" s="191"/>
      <c r="AN309" s="191"/>
      <c r="AO309" s="191"/>
      <c r="AP309" s="191"/>
      <c r="AQ309" s="191"/>
      <c r="AR309" s="191"/>
      <c r="AS309" s="191"/>
      <c r="AT309" s="191"/>
      <c r="AU309" s="191"/>
      <c r="AV309" s="191"/>
      <c r="AW309" s="191"/>
      <c r="AX309" s="191"/>
      <c r="AY309" s="191"/>
      <c r="AZ309" s="191"/>
      <c r="BA309" s="191"/>
    </row>
    <row r="310" spans="1:53" s="192" customFormat="1" ht="18.75" customHeight="1">
      <c r="A310" s="221"/>
      <c r="B310" s="221"/>
      <c r="C310" s="221"/>
      <c r="D310" s="221"/>
      <c r="E310" s="221"/>
      <c r="F310" s="221"/>
      <c r="G310" s="221"/>
      <c r="H310" s="221"/>
      <c r="I310" s="221"/>
      <c r="J310" s="221"/>
      <c r="K310" s="221"/>
      <c r="L310" s="221"/>
      <c r="M310" s="221"/>
      <c r="N310" s="221"/>
      <c r="O310" s="191"/>
      <c r="P310" s="191"/>
      <c r="Q310" s="191"/>
      <c r="R310" s="191"/>
      <c r="S310" s="191"/>
      <c r="T310" s="191"/>
      <c r="U310" s="191"/>
      <c r="V310" s="191"/>
      <c r="W310" s="191"/>
      <c r="X310" s="191"/>
      <c r="Y310" s="191"/>
      <c r="Z310" s="191"/>
      <c r="AA310" s="191"/>
      <c r="AB310" s="191"/>
      <c r="AC310" s="191"/>
      <c r="AD310" s="191"/>
      <c r="AE310" s="191"/>
      <c r="AF310" s="191"/>
      <c r="AG310" s="191"/>
      <c r="AH310" s="191"/>
      <c r="AI310" s="191"/>
      <c r="AJ310" s="191"/>
      <c r="AK310" s="191"/>
      <c r="AL310" s="191"/>
      <c r="AM310" s="191"/>
      <c r="AN310" s="191"/>
      <c r="AO310" s="191"/>
      <c r="AP310" s="191"/>
      <c r="AQ310" s="191"/>
      <c r="AR310" s="191"/>
      <c r="AS310" s="191"/>
      <c r="AT310" s="191"/>
      <c r="AU310" s="191"/>
      <c r="AV310" s="191"/>
      <c r="AW310" s="191"/>
      <c r="AX310" s="191"/>
      <c r="AY310" s="191"/>
      <c r="AZ310" s="191"/>
      <c r="BA310" s="191"/>
    </row>
    <row r="311" spans="1:53" s="192" customFormat="1" ht="18.75" customHeight="1">
      <c r="A311" s="221"/>
      <c r="B311" s="221"/>
      <c r="C311" s="221"/>
      <c r="D311" s="221"/>
      <c r="E311" s="221"/>
      <c r="F311" s="221"/>
      <c r="G311" s="221"/>
      <c r="H311" s="221"/>
      <c r="I311" s="221"/>
      <c r="J311" s="221"/>
      <c r="K311" s="221"/>
      <c r="L311" s="221"/>
      <c r="M311" s="221"/>
      <c r="N311" s="221"/>
      <c r="O311" s="191"/>
      <c r="P311" s="191"/>
      <c r="Q311" s="191"/>
      <c r="R311" s="191"/>
      <c r="S311" s="191"/>
      <c r="T311" s="191"/>
      <c r="U311" s="191"/>
      <c r="V311" s="191"/>
      <c r="W311" s="191"/>
      <c r="X311" s="191"/>
      <c r="Y311" s="191"/>
      <c r="Z311" s="191"/>
      <c r="AA311" s="191"/>
      <c r="AB311" s="191"/>
      <c r="AC311" s="191"/>
      <c r="AD311" s="191"/>
      <c r="AE311" s="191"/>
      <c r="AF311" s="191"/>
      <c r="AG311" s="191"/>
      <c r="AH311" s="191"/>
      <c r="AI311" s="191"/>
      <c r="AJ311" s="191"/>
      <c r="AK311" s="191"/>
      <c r="AL311" s="191"/>
      <c r="AM311" s="191"/>
      <c r="AN311" s="191"/>
      <c r="AO311" s="191"/>
      <c r="AP311" s="191"/>
      <c r="AQ311" s="191"/>
      <c r="AR311" s="191"/>
      <c r="AS311" s="191"/>
      <c r="AT311" s="191"/>
      <c r="AU311" s="191"/>
      <c r="AV311" s="191"/>
      <c r="AW311" s="191"/>
      <c r="AX311" s="191"/>
      <c r="AY311" s="191"/>
      <c r="AZ311" s="191"/>
      <c r="BA311" s="191"/>
    </row>
    <row r="312" spans="1:53" s="192" customFormat="1" ht="18.75" customHeight="1">
      <c r="A312" s="221"/>
      <c r="B312" s="221"/>
      <c r="C312" s="221"/>
      <c r="D312" s="221"/>
      <c r="E312" s="221"/>
      <c r="F312" s="221"/>
      <c r="G312" s="221"/>
      <c r="H312" s="221"/>
      <c r="I312" s="221"/>
      <c r="J312" s="221"/>
      <c r="K312" s="221"/>
      <c r="L312" s="221"/>
      <c r="M312" s="221"/>
      <c r="N312" s="221"/>
      <c r="O312" s="191"/>
      <c r="P312" s="191"/>
      <c r="Q312" s="191"/>
      <c r="R312" s="191"/>
      <c r="S312" s="191"/>
      <c r="T312" s="191"/>
      <c r="U312" s="191"/>
      <c r="V312" s="191"/>
      <c r="W312" s="191"/>
      <c r="X312" s="191"/>
      <c r="Y312" s="191"/>
      <c r="Z312" s="191"/>
      <c r="AA312" s="191"/>
      <c r="AB312" s="191"/>
      <c r="AC312" s="191"/>
      <c r="AD312" s="191"/>
      <c r="AE312" s="191"/>
      <c r="AF312" s="191"/>
      <c r="AG312" s="191"/>
      <c r="AH312" s="191"/>
      <c r="AI312" s="191"/>
      <c r="AJ312" s="191"/>
      <c r="AK312" s="191"/>
      <c r="AL312" s="191"/>
      <c r="AM312" s="191"/>
      <c r="AN312" s="191"/>
      <c r="AO312" s="191"/>
      <c r="AP312" s="191"/>
      <c r="AQ312" s="191"/>
      <c r="AR312" s="191"/>
      <c r="AS312" s="191"/>
      <c r="AT312" s="191"/>
      <c r="AU312" s="191"/>
      <c r="AV312" s="191"/>
      <c r="AW312" s="191"/>
      <c r="AX312" s="191"/>
      <c r="AY312" s="191"/>
      <c r="AZ312" s="191"/>
      <c r="BA312" s="191"/>
    </row>
    <row r="313" spans="1:53" s="192" customFormat="1" ht="18.75" customHeight="1">
      <c r="A313" s="221"/>
      <c r="B313" s="221"/>
      <c r="C313" s="221"/>
      <c r="D313" s="221"/>
      <c r="E313" s="221"/>
      <c r="F313" s="221"/>
      <c r="G313" s="221"/>
      <c r="H313" s="221"/>
      <c r="I313" s="221"/>
      <c r="J313" s="221"/>
      <c r="K313" s="221"/>
      <c r="L313" s="221"/>
      <c r="M313" s="221"/>
      <c r="N313" s="221"/>
      <c r="O313" s="191"/>
      <c r="P313" s="191"/>
      <c r="Q313" s="191"/>
      <c r="R313" s="191"/>
      <c r="S313" s="191"/>
      <c r="T313" s="191"/>
      <c r="U313" s="191"/>
      <c r="V313" s="191"/>
      <c r="W313" s="191"/>
      <c r="X313" s="191"/>
      <c r="Y313" s="191"/>
      <c r="Z313" s="191"/>
      <c r="AA313" s="191"/>
      <c r="AB313" s="191"/>
      <c r="AC313" s="191"/>
      <c r="AD313" s="191"/>
      <c r="AE313" s="191"/>
      <c r="AF313" s="191"/>
      <c r="AG313" s="191"/>
      <c r="AH313" s="191"/>
      <c r="AI313" s="191"/>
      <c r="AJ313" s="191"/>
      <c r="AK313" s="191"/>
      <c r="AL313" s="191"/>
      <c r="AM313" s="191"/>
      <c r="AN313" s="191"/>
      <c r="AO313" s="191"/>
      <c r="AP313" s="191"/>
      <c r="AQ313" s="191"/>
      <c r="AR313" s="191"/>
      <c r="AS313" s="191"/>
      <c r="AT313" s="191"/>
      <c r="AU313" s="191"/>
      <c r="AV313" s="191"/>
      <c r="AW313" s="191"/>
      <c r="AX313" s="191"/>
      <c r="AY313" s="191"/>
      <c r="AZ313" s="191"/>
      <c r="BA313" s="191"/>
    </row>
    <row r="314" spans="1:53" s="192" customFormat="1" ht="18.75" customHeight="1">
      <c r="A314" s="221"/>
      <c r="B314" s="221"/>
      <c r="C314" s="221"/>
      <c r="D314" s="221"/>
      <c r="E314" s="221"/>
      <c r="F314" s="221"/>
      <c r="G314" s="221"/>
      <c r="H314" s="221"/>
      <c r="I314" s="221"/>
      <c r="J314" s="221"/>
      <c r="K314" s="221"/>
      <c r="L314" s="221"/>
      <c r="M314" s="221"/>
      <c r="N314" s="221"/>
      <c r="O314" s="191"/>
      <c r="P314" s="191"/>
      <c r="Q314" s="191"/>
      <c r="R314" s="191"/>
      <c r="S314" s="191"/>
      <c r="T314" s="191"/>
      <c r="U314" s="191"/>
      <c r="V314" s="191"/>
      <c r="W314" s="191"/>
      <c r="X314" s="191"/>
      <c r="Y314" s="191"/>
      <c r="Z314" s="191"/>
      <c r="AA314" s="191"/>
      <c r="AB314" s="191"/>
      <c r="AC314" s="191"/>
      <c r="AD314" s="191"/>
      <c r="AE314" s="191"/>
      <c r="AF314" s="191"/>
      <c r="AG314" s="191"/>
      <c r="AH314" s="191"/>
      <c r="AI314" s="191"/>
      <c r="AJ314" s="191"/>
      <c r="AK314" s="191"/>
      <c r="AL314" s="191"/>
      <c r="AM314" s="191"/>
      <c r="AN314" s="191"/>
      <c r="AO314" s="191"/>
      <c r="AP314" s="191"/>
      <c r="AQ314" s="191"/>
      <c r="AR314" s="191"/>
      <c r="AS314" s="191"/>
      <c r="AT314" s="191"/>
      <c r="AU314" s="191"/>
      <c r="AV314" s="191"/>
      <c r="AW314" s="191"/>
      <c r="AX314" s="191"/>
      <c r="AY314" s="191"/>
      <c r="AZ314" s="191"/>
      <c r="BA314" s="191"/>
    </row>
    <row r="315" spans="1:53" s="192" customFormat="1" ht="18.75" customHeight="1">
      <c r="A315" s="221"/>
      <c r="B315" s="221"/>
      <c r="C315" s="221"/>
      <c r="D315" s="221"/>
      <c r="E315" s="221"/>
      <c r="F315" s="221"/>
      <c r="G315" s="221"/>
      <c r="H315" s="221"/>
      <c r="I315" s="221"/>
      <c r="J315" s="221"/>
      <c r="K315" s="221"/>
      <c r="L315" s="221"/>
      <c r="M315" s="221"/>
      <c r="N315" s="221"/>
      <c r="O315" s="191"/>
      <c r="P315" s="191"/>
      <c r="Q315" s="191"/>
      <c r="R315" s="191"/>
      <c r="S315" s="191"/>
      <c r="T315" s="191"/>
      <c r="U315" s="191"/>
      <c r="V315" s="191"/>
      <c r="W315" s="191"/>
      <c r="X315" s="191"/>
      <c r="Y315" s="191"/>
      <c r="Z315" s="191"/>
      <c r="AA315" s="191"/>
      <c r="AB315" s="191"/>
      <c r="AC315" s="191"/>
      <c r="AD315" s="191"/>
      <c r="AE315" s="191"/>
      <c r="AF315" s="191"/>
      <c r="AG315" s="191"/>
      <c r="AH315" s="191"/>
      <c r="AI315" s="191"/>
      <c r="AJ315" s="191"/>
      <c r="AK315" s="191"/>
      <c r="AL315" s="191"/>
      <c r="AM315" s="191"/>
      <c r="AN315" s="191"/>
      <c r="AO315" s="191"/>
      <c r="AP315" s="191"/>
      <c r="AQ315" s="191"/>
      <c r="AR315" s="191"/>
      <c r="AS315" s="191"/>
      <c r="AT315" s="191"/>
      <c r="AU315" s="191"/>
      <c r="AV315" s="191"/>
      <c r="AW315" s="191"/>
      <c r="AX315" s="191"/>
      <c r="AY315" s="191"/>
      <c r="AZ315" s="191"/>
      <c r="BA315" s="191"/>
    </row>
    <row r="316" spans="1:53" s="192" customFormat="1" ht="18.75" customHeight="1">
      <c r="A316" s="221"/>
      <c r="B316" s="221"/>
      <c r="C316" s="221"/>
      <c r="D316" s="221"/>
      <c r="E316" s="221"/>
      <c r="F316" s="221"/>
      <c r="G316" s="221"/>
      <c r="H316" s="221"/>
      <c r="I316" s="221"/>
      <c r="J316" s="221"/>
      <c r="K316" s="221"/>
      <c r="L316" s="221"/>
      <c r="M316" s="221"/>
      <c r="N316" s="221"/>
      <c r="O316" s="191"/>
      <c r="P316" s="191"/>
      <c r="Q316" s="191"/>
      <c r="R316" s="191"/>
      <c r="S316" s="191"/>
      <c r="T316" s="191"/>
      <c r="U316" s="191"/>
      <c r="V316" s="191"/>
      <c r="W316" s="191"/>
      <c r="X316" s="191"/>
      <c r="Y316" s="191"/>
      <c r="Z316" s="191"/>
      <c r="AA316" s="191"/>
      <c r="AB316" s="191"/>
      <c r="AC316" s="191"/>
      <c r="AD316" s="191"/>
      <c r="AE316" s="191"/>
      <c r="AF316" s="191"/>
      <c r="AG316" s="191"/>
      <c r="AH316" s="191"/>
      <c r="AI316" s="191"/>
      <c r="AJ316" s="191"/>
      <c r="AK316" s="191"/>
      <c r="AL316" s="191"/>
      <c r="AM316" s="191"/>
      <c r="AN316" s="191"/>
      <c r="AO316" s="191"/>
      <c r="AP316" s="191"/>
      <c r="AQ316" s="191"/>
      <c r="AR316" s="191"/>
      <c r="AS316" s="191"/>
      <c r="AT316" s="191"/>
      <c r="AU316" s="191"/>
      <c r="AV316" s="191"/>
      <c r="AW316" s="191"/>
      <c r="AX316" s="191"/>
      <c r="AY316" s="191"/>
      <c r="AZ316" s="191"/>
      <c r="BA316" s="191"/>
    </row>
    <row r="317" spans="1:53" s="192" customFormat="1" ht="18.75" customHeight="1">
      <c r="A317" s="221"/>
      <c r="B317" s="221"/>
      <c r="C317" s="221"/>
      <c r="D317" s="221"/>
      <c r="E317" s="221"/>
      <c r="F317" s="221"/>
      <c r="G317" s="221"/>
      <c r="H317" s="221"/>
      <c r="I317" s="221"/>
      <c r="J317" s="221"/>
      <c r="K317" s="221"/>
      <c r="L317" s="221"/>
      <c r="M317" s="221"/>
      <c r="N317" s="221"/>
      <c r="O317" s="191"/>
      <c r="P317" s="191"/>
      <c r="Q317" s="191"/>
      <c r="R317" s="191"/>
      <c r="S317" s="191"/>
      <c r="T317" s="191"/>
      <c r="U317" s="191"/>
      <c r="V317" s="191"/>
      <c r="W317" s="191"/>
      <c r="X317" s="191"/>
      <c r="Y317" s="191"/>
      <c r="Z317" s="191"/>
      <c r="AA317" s="191"/>
      <c r="AB317" s="191"/>
      <c r="AC317" s="191"/>
      <c r="AD317" s="191"/>
      <c r="AE317" s="191"/>
      <c r="AF317" s="191"/>
      <c r="AG317" s="191"/>
      <c r="AH317" s="191"/>
      <c r="AI317" s="191"/>
      <c r="AJ317" s="191"/>
      <c r="AK317" s="191"/>
      <c r="AL317" s="191"/>
      <c r="AM317" s="191"/>
      <c r="AN317" s="191"/>
      <c r="AO317" s="191"/>
      <c r="AP317" s="191"/>
      <c r="AQ317" s="191"/>
      <c r="AR317" s="191"/>
      <c r="AS317" s="191"/>
      <c r="AT317" s="191"/>
      <c r="AU317" s="191"/>
      <c r="AV317" s="191"/>
      <c r="AW317" s="191"/>
      <c r="AX317" s="191"/>
      <c r="AY317" s="191"/>
      <c r="AZ317" s="191"/>
      <c r="BA317" s="191"/>
    </row>
    <row r="318" spans="1:53" s="192" customFormat="1" ht="18.75" customHeight="1">
      <c r="A318" s="221"/>
      <c r="B318" s="221"/>
      <c r="C318" s="221"/>
      <c r="D318" s="221"/>
      <c r="E318" s="221"/>
      <c r="F318" s="221"/>
      <c r="G318" s="221"/>
      <c r="H318" s="221"/>
      <c r="I318" s="221"/>
      <c r="J318" s="221"/>
      <c r="K318" s="221"/>
      <c r="L318" s="221"/>
      <c r="M318" s="221"/>
      <c r="N318" s="221"/>
      <c r="O318" s="191"/>
      <c r="P318" s="191"/>
      <c r="Q318" s="191"/>
      <c r="R318" s="191"/>
      <c r="S318" s="191"/>
      <c r="T318" s="191"/>
      <c r="U318" s="191"/>
      <c r="V318" s="191"/>
      <c r="W318" s="191"/>
      <c r="X318" s="191"/>
      <c r="Y318" s="191"/>
      <c r="Z318" s="191"/>
      <c r="AA318" s="191"/>
      <c r="AB318" s="191"/>
      <c r="AC318" s="191"/>
      <c r="AD318" s="191"/>
      <c r="AE318" s="191"/>
      <c r="AF318" s="191"/>
      <c r="AG318" s="191"/>
      <c r="AH318" s="191"/>
      <c r="AI318" s="191"/>
      <c r="AJ318" s="191"/>
      <c r="AK318" s="191"/>
      <c r="AL318" s="191"/>
      <c r="AM318" s="191"/>
      <c r="AN318" s="191"/>
      <c r="AO318" s="191"/>
      <c r="AP318" s="191"/>
      <c r="AQ318" s="191"/>
      <c r="AR318" s="191"/>
      <c r="AS318" s="191"/>
      <c r="AT318" s="191"/>
      <c r="AU318" s="191"/>
      <c r="AV318" s="191"/>
      <c r="AW318" s="191"/>
      <c r="AX318" s="191"/>
      <c r="AY318" s="191"/>
      <c r="AZ318" s="191"/>
      <c r="BA318" s="191"/>
    </row>
    <row r="319" spans="1:53" s="192" customFormat="1" ht="18.75" customHeight="1">
      <c r="A319" s="221"/>
      <c r="B319" s="221"/>
      <c r="C319" s="221"/>
      <c r="D319" s="221"/>
      <c r="E319" s="221"/>
      <c r="F319" s="221"/>
      <c r="G319" s="221"/>
      <c r="H319" s="221"/>
      <c r="I319" s="221"/>
      <c r="J319" s="221"/>
      <c r="K319" s="221"/>
      <c r="L319" s="221"/>
      <c r="M319" s="221"/>
      <c r="N319" s="221"/>
      <c r="O319" s="191"/>
      <c r="P319" s="191"/>
      <c r="Q319" s="191"/>
      <c r="R319" s="191"/>
      <c r="S319" s="191"/>
      <c r="T319" s="191"/>
      <c r="U319" s="191"/>
      <c r="V319" s="191"/>
      <c r="W319" s="191"/>
      <c r="X319" s="191"/>
      <c r="Y319" s="191"/>
      <c r="Z319" s="191"/>
      <c r="AA319" s="191"/>
      <c r="AB319" s="191"/>
      <c r="AC319" s="191"/>
      <c r="AD319" s="191"/>
      <c r="AE319" s="191"/>
      <c r="AF319" s="191"/>
      <c r="AG319" s="191"/>
      <c r="AH319" s="191"/>
      <c r="AI319" s="191"/>
      <c r="AJ319" s="191"/>
      <c r="AK319" s="191"/>
      <c r="AL319" s="191"/>
      <c r="AM319" s="191"/>
      <c r="AN319" s="191"/>
      <c r="AO319" s="191"/>
      <c r="AP319" s="191"/>
      <c r="AQ319" s="191"/>
      <c r="AR319" s="191"/>
      <c r="AS319" s="191"/>
      <c r="AT319" s="191"/>
      <c r="AU319" s="191"/>
      <c r="AV319" s="191"/>
      <c r="AW319" s="191"/>
      <c r="AX319" s="191"/>
      <c r="AY319" s="191"/>
      <c r="AZ319" s="191"/>
      <c r="BA319" s="191"/>
    </row>
    <row r="320" spans="1:53" s="192" customFormat="1" ht="18.75" customHeight="1">
      <c r="A320" s="221"/>
      <c r="B320" s="221"/>
      <c r="C320" s="221"/>
      <c r="D320" s="221"/>
      <c r="E320" s="221"/>
      <c r="F320" s="221"/>
      <c r="G320" s="221"/>
      <c r="H320" s="221"/>
      <c r="I320" s="221"/>
      <c r="J320" s="221"/>
      <c r="K320" s="221"/>
      <c r="L320" s="221"/>
      <c r="M320" s="221"/>
      <c r="N320" s="221"/>
      <c r="O320" s="191"/>
      <c r="P320" s="191"/>
      <c r="Q320" s="191"/>
      <c r="R320" s="191"/>
      <c r="S320" s="191"/>
      <c r="T320" s="191"/>
      <c r="U320" s="191"/>
      <c r="V320" s="191"/>
      <c r="W320" s="191"/>
      <c r="X320" s="191"/>
      <c r="Y320" s="191"/>
      <c r="Z320" s="191"/>
      <c r="AA320" s="191"/>
      <c r="AB320" s="191"/>
      <c r="AC320" s="191"/>
      <c r="AD320" s="191"/>
      <c r="AE320" s="191"/>
      <c r="AF320" s="191"/>
      <c r="AG320" s="191"/>
      <c r="AH320" s="191"/>
      <c r="AI320" s="191"/>
      <c r="AJ320" s="191"/>
      <c r="AK320" s="191"/>
      <c r="AL320" s="191"/>
      <c r="AM320" s="191"/>
      <c r="AN320" s="191"/>
      <c r="AO320" s="191"/>
      <c r="AP320" s="191"/>
      <c r="AQ320" s="191"/>
      <c r="AR320" s="191"/>
      <c r="AS320" s="191"/>
      <c r="AT320" s="191"/>
      <c r="AU320" s="191"/>
      <c r="AV320" s="191"/>
      <c r="AW320" s="191"/>
      <c r="AX320" s="191"/>
      <c r="AY320" s="191"/>
      <c r="AZ320" s="191"/>
      <c r="BA320" s="191"/>
    </row>
    <row r="321" spans="1:53" s="192" customFormat="1" ht="18.75" customHeight="1">
      <c r="A321" s="221"/>
      <c r="B321" s="221"/>
      <c r="C321" s="221"/>
      <c r="D321" s="221"/>
      <c r="E321" s="221"/>
      <c r="F321" s="221"/>
      <c r="G321" s="221"/>
      <c r="H321" s="221"/>
      <c r="I321" s="221"/>
      <c r="J321" s="221"/>
      <c r="K321" s="221"/>
      <c r="L321" s="221"/>
      <c r="M321" s="221"/>
      <c r="N321" s="221"/>
      <c r="O321" s="191"/>
      <c r="P321" s="191"/>
      <c r="Q321" s="191"/>
      <c r="R321" s="191"/>
      <c r="S321" s="191"/>
      <c r="T321" s="191"/>
      <c r="U321" s="191"/>
      <c r="V321" s="191"/>
      <c r="W321" s="191"/>
      <c r="X321" s="191"/>
      <c r="Y321" s="191"/>
      <c r="Z321" s="191"/>
      <c r="AA321" s="191"/>
      <c r="AB321" s="191"/>
      <c r="AC321" s="191"/>
      <c r="AD321" s="191"/>
      <c r="AE321" s="191"/>
      <c r="AF321" s="191"/>
      <c r="AG321" s="191"/>
      <c r="AH321" s="191"/>
      <c r="AI321" s="191"/>
      <c r="AJ321" s="191"/>
      <c r="AK321" s="191"/>
      <c r="AL321" s="191"/>
      <c r="AM321" s="191"/>
      <c r="AN321" s="191"/>
      <c r="AO321" s="191"/>
      <c r="AP321" s="191"/>
      <c r="AQ321" s="191"/>
      <c r="AR321" s="191"/>
      <c r="AS321" s="191"/>
      <c r="AT321" s="191"/>
      <c r="AU321" s="191"/>
      <c r="AV321" s="191"/>
      <c r="AW321" s="191"/>
      <c r="AX321" s="191"/>
      <c r="AY321" s="191"/>
      <c r="AZ321" s="191"/>
      <c r="BA321" s="191"/>
    </row>
    <row r="322" spans="1:53" s="192" customFormat="1" ht="18.75" customHeight="1">
      <c r="A322" s="221"/>
      <c r="B322" s="221"/>
      <c r="C322" s="221"/>
      <c r="D322" s="221"/>
      <c r="E322" s="221"/>
      <c r="F322" s="221"/>
      <c r="G322" s="221"/>
      <c r="H322" s="221"/>
      <c r="I322" s="221"/>
      <c r="J322" s="221"/>
      <c r="K322" s="221"/>
      <c r="L322" s="221"/>
      <c r="M322" s="221"/>
      <c r="N322" s="221"/>
      <c r="O322" s="191"/>
      <c r="P322" s="191"/>
      <c r="Q322" s="191"/>
      <c r="R322" s="191"/>
      <c r="S322" s="191"/>
      <c r="T322" s="191"/>
      <c r="U322" s="191"/>
      <c r="V322" s="191"/>
      <c r="W322" s="191"/>
      <c r="X322" s="191"/>
      <c r="Y322" s="191"/>
      <c r="Z322" s="191"/>
      <c r="AA322" s="191"/>
      <c r="AB322" s="191"/>
      <c r="AC322" s="191"/>
      <c r="AD322" s="191"/>
      <c r="AE322" s="191"/>
      <c r="AF322" s="191"/>
      <c r="AG322" s="191"/>
      <c r="AH322" s="191"/>
      <c r="AI322" s="191"/>
      <c r="AJ322" s="191"/>
      <c r="AK322" s="191"/>
      <c r="AL322" s="191"/>
      <c r="AM322" s="191"/>
      <c r="AN322" s="191"/>
      <c r="AO322" s="191"/>
      <c r="AP322" s="191"/>
      <c r="AQ322" s="191"/>
      <c r="AR322" s="191"/>
      <c r="AS322" s="191"/>
      <c r="AT322" s="191"/>
      <c r="AU322" s="191"/>
      <c r="AV322" s="191"/>
      <c r="AW322" s="191"/>
      <c r="AX322" s="191"/>
      <c r="AY322" s="191"/>
      <c r="AZ322" s="191"/>
      <c r="BA322" s="191"/>
    </row>
    <row r="323" spans="1:53" s="192" customFormat="1" ht="18.75" customHeight="1">
      <c r="A323" s="221"/>
      <c r="B323" s="221"/>
      <c r="C323" s="221"/>
      <c r="D323" s="221"/>
      <c r="E323" s="221"/>
      <c r="F323" s="221"/>
      <c r="G323" s="221"/>
      <c r="H323" s="221"/>
      <c r="I323" s="221"/>
      <c r="J323" s="221"/>
      <c r="K323" s="221"/>
      <c r="L323" s="221"/>
      <c r="M323" s="221"/>
      <c r="N323" s="221"/>
      <c r="O323" s="191"/>
      <c r="P323" s="191"/>
      <c r="Q323" s="191"/>
      <c r="R323" s="191"/>
      <c r="S323" s="191"/>
      <c r="T323" s="191"/>
      <c r="U323" s="191"/>
      <c r="V323" s="191"/>
      <c r="W323" s="191"/>
      <c r="X323" s="191"/>
      <c r="Y323" s="191"/>
      <c r="Z323" s="191"/>
      <c r="AA323" s="191"/>
      <c r="AB323" s="191"/>
      <c r="AC323" s="191"/>
      <c r="AD323" s="191"/>
      <c r="AE323" s="191"/>
      <c r="AF323" s="191"/>
      <c r="AG323" s="191"/>
      <c r="AH323" s="191"/>
      <c r="AI323" s="191"/>
      <c r="AJ323" s="191"/>
      <c r="AK323" s="191"/>
      <c r="AL323" s="191"/>
      <c r="AM323" s="191"/>
      <c r="AN323" s="191"/>
      <c r="AO323" s="191"/>
      <c r="AP323" s="191"/>
      <c r="AQ323" s="191"/>
      <c r="AR323" s="191"/>
      <c r="AS323" s="191"/>
      <c r="AT323" s="191"/>
      <c r="AU323" s="191"/>
      <c r="AV323" s="191"/>
      <c r="AW323" s="191"/>
      <c r="AX323" s="191"/>
      <c r="AY323" s="191"/>
      <c r="AZ323" s="191"/>
      <c r="BA323" s="191"/>
    </row>
    <row r="324" spans="1:53" s="192" customFormat="1" ht="18.75" customHeight="1">
      <c r="A324" s="221"/>
      <c r="B324" s="221"/>
      <c r="C324" s="221"/>
      <c r="D324" s="221"/>
      <c r="E324" s="221"/>
      <c r="F324" s="221"/>
      <c r="G324" s="221"/>
      <c r="H324" s="221"/>
      <c r="I324" s="221"/>
      <c r="J324" s="221"/>
      <c r="K324" s="221"/>
      <c r="L324" s="221"/>
      <c r="M324" s="221"/>
      <c r="N324" s="221"/>
      <c r="O324" s="191"/>
      <c r="P324" s="191"/>
      <c r="Q324" s="191"/>
      <c r="R324" s="191"/>
      <c r="S324" s="191"/>
      <c r="T324" s="191"/>
      <c r="U324" s="191"/>
      <c r="V324" s="191"/>
      <c r="W324" s="191"/>
      <c r="X324" s="191"/>
      <c r="Y324" s="191"/>
      <c r="Z324" s="191"/>
      <c r="AA324" s="191"/>
      <c r="AB324" s="191"/>
      <c r="AC324" s="191"/>
      <c r="AD324" s="191"/>
      <c r="AE324" s="191"/>
      <c r="AF324" s="191"/>
      <c r="AG324" s="191"/>
      <c r="AH324" s="191"/>
      <c r="AI324" s="191"/>
      <c r="AJ324" s="191"/>
      <c r="AK324" s="191"/>
      <c r="AL324" s="191"/>
      <c r="AM324" s="191"/>
      <c r="AN324" s="191"/>
      <c r="AO324" s="191"/>
      <c r="AP324" s="191"/>
      <c r="AQ324" s="191"/>
      <c r="AR324" s="191"/>
      <c r="AS324" s="191"/>
      <c r="AT324" s="191"/>
      <c r="AU324" s="191"/>
      <c r="AV324" s="191"/>
      <c r="AW324" s="191"/>
      <c r="AX324" s="191"/>
      <c r="AY324" s="191"/>
      <c r="AZ324" s="191"/>
      <c r="BA324" s="191"/>
    </row>
    <row r="325" spans="1:53" s="192" customFormat="1" ht="18.75" customHeight="1">
      <c r="A325" s="221"/>
      <c r="B325" s="221"/>
      <c r="C325" s="221"/>
      <c r="D325" s="221"/>
      <c r="E325" s="221"/>
      <c r="F325" s="221"/>
      <c r="G325" s="221"/>
      <c r="H325" s="221"/>
      <c r="I325" s="221"/>
      <c r="J325" s="221"/>
      <c r="K325" s="221"/>
      <c r="L325" s="221"/>
      <c r="M325" s="221"/>
      <c r="N325" s="221"/>
      <c r="O325" s="191"/>
      <c r="P325" s="191"/>
      <c r="Q325" s="191"/>
      <c r="R325" s="191"/>
      <c r="S325" s="191"/>
      <c r="T325" s="191"/>
      <c r="U325" s="191"/>
      <c r="V325" s="191"/>
      <c r="W325" s="191"/>
      <c r="X325" s="191"/>
      <c r="Y325" s="191"/>
      <c r="Z325" s="191"/>
      <c r="AA325" s="191"/>
      <c r="AB325" s="191"/>
      <c r="AC325" s="191"/>
      <c r="AD325" s="191"/>
      <c r="AE325" s="191"/>
      <c r="AF325" s="191"/>
      <c r="AG325" s="191"/>
      <c r="AH325" s="191"/>
      <c r="AI325" s="191"/>
      <c r="AJ325" s="191"/>
      <c r="AK325" s="191"/>
      <c r="AL325" s="191"/>
      <c r="AM325" s="191"/>
      <c r="AN325" s="191"/>
      <c r="AO325" s="191"/>
      <c r="AP325" s="191"/>
      <c r="AQ325" s="191"/>
      <c r="AR325" s="191"/>
      <c r="AS325" s="191"/>
      <c r="AT325" s="191"/>
      <c r="AU325" s="191"/>
      <c r="AV325" s="191"/>
      <c r="AW325" s="191"/>
      <c r="AX325" s="191"/>
      <c r="AY325" s="191"/>
      <c r="AZ325" s="191"/>
      <c r="BA325" s="191"/>
    </row>
    <row r="326" spans="1:53" s="192" customFormat="1" ht="18.75" customHeight="1">
      <c r="A326" s="221"/>
      <c r="B326" s="221"/>
      <c r="C326" s="221"/>
      <c r="D326" s="221"/>
      <c r="E326" s="221"/>
      <c r="F326" s="221"/>
      <c r="G326" s="221"/>
      <c r="H326" s="221"/>
      <c r="I326" s="221"/>
      <c r="J326" s="221"/>
      <c r="K326" s="221"/>
      <c r="L326" s="221"/>
      <c r="M326" s="221"/>
      <c r="N326" s="221"/>
      <c r="O326" s="191"/>
      <c r="P326" s="191"/>
      <c r="Q326" s="191"/>
      <c r="R326" s="191"/>
      <c r="S326" s="191"/>
      <c r="T326" s="191"/>
      <c r="U326" s="191"/>
      <c r="V326" s="191"/>
      <c r="W326" s="191"/>
      <c r="X326" s="191"/>
      <c r="Y326" s="191"/>
      <c r="Z326" s="191"/>
      <c r="AA326" s="191"/>
      <c r="AB326" s="191"/>
      <c r="AC326" s="191"/>
      <c r="AD326" s="191"/>
      <c r="AE326" s="191"/>
      <c r="AF326" s="191"/>
      <c r="AG326" s="191"/>
      <c r="AH326" s="191"/>
      <c r="AI326" s="191"/>
      <c r="AJ326" s="191"/>
      <c r="AK326" s="191"/>
      <c r="AL326" s="191"/>
      <c r="AM326" s="191"/>
      <c r="AN326" s="191"/>
      <c r="AO326" s="191"/>
      <c r="AP326" s="191"/>
      <c r="AQ326" s="191"/>
      <c r="AR326" s="191"/>
      <c r="AS326" s="191"/>
      <c r="AT326" s="191"/>
      <c r="AU326" s="191"/>
      <c r="AV326" s="191"/>
      <c r="AW326" s="191"/>
      <c r="AX326" s="191"/>
      <c r="AY326" s="191"/>
      <c r="AZ326" s="191"/>
      <c r="BA326" s="191"/>
    </row>
    <row r="327" spans="1:53" s="192" customFormat="1" ht="18.75" customHeight="1">
      <c r="A327" s="221"/>
      <c r="B327" s="221"/>
      <c r="C327" s="221"/>
      <c r="D327" s="221"/>
      <c r="E327" s="221"/>
      <c r="F327" s="221"/>
      <c r="G327" s="221"/>
      <c r="H327" s="221"/>
      <c r="I327" s="221"/>
      <c r="J327" s="221"/>
      <c r="K327" s="221"/>
      <c r="L327" s="221"/>
      <c r="M327" s="221"/>
      <c r="N327" s="221"/>
      <c r="O327" s="191"/>
      <c r="P327" s="191"/>
      <c r="Q327" s="191"/>
      <c r="R327" s="191"/>
      <c r="S327" s="191"/>
      <c r="T327" s="191"/>
      <c r="U327" s="191"/>
      <c r="V327" s="191"/>
      <c r="W327" s="191"/>
      <c r="X327" s="191"/>
      <c r="Y327" s="191"/>
      <c r="Z327" s="191"/>
      <c r="AA327" s="191"/>
      <c r="AB327" s="191"/>
      <c r="AC327" s="191"/>
      <c r="AD327" s="191"/>
      <c r="AE327" s="191"/>
      <c r="AF327" s="191"/>
      <c r="AG327" s="191"/>
      <c r="AH327" s="191"/>
      <c r="AI327" s="191"/>
      <c r="AJ327" s="191"/>
      <c r="AK327" s="191"/>
      <c r="AL327" s="191"/>
      <c r="AM327" s="191"/>
      <c r="AN327" s="191"/>
      <c r="AO327" s="191"/>
      <c r="AP327" s="191"/>
      <c r="AQ327" s="191"/>
      <c r="AR327" s="191"/>
      <c r="AS327" s="191"/>
      <c r="AT327" s="191"/>
      <c r="AU327" s="191"/>
      <c r="AV327" s="191"/>
      <c r="AW327" s="191"/>
      <c r="AX327" s="191"/>
      <c r="AY327" s="191"/>
      <c r="AZ327" s="191"/>
      <c r="BA327" s="191"/>
    </row>
    <row r="328" spans="1:53" s="192" customFormat="1" ht="18.75" customHeight="1">
      <c r="A328" s="221"/>
      <c r="B328" s="221"/>
      <c r="C328" s="221"/>
      <c r="D328" s="221"/>
      <c r="E328" s="221"/>
      <c r="F328" s="221"/>
      <c r="G328" s="221"/>
      <c r="H328" s="221"/>
      <c r="I328" s="221"/>
      <c r="J328" s="221"/>
      <c r="K328" s="221"/>
      <c r="L328" s="221"/>
      <c r="M328" s="221"/>
      <c r="N328" s="221"/>
      <c r="O328" s="191"/>
      <c r="P328" s="191"/>
      <c r="Q328" s="191"/>
      <c r="R328" s="191"/>
      <c r="S328" s="191"/>
      <c r="T328" s="191"/>
      <c r="U328" s="191"/>
      <c r="V328" s="191"/>
      <c r="W328" s="191"/>
      <c r="X328" s="191"/>
      <c r="Y328" s="191"/>
      <c r="Z328" s="191"/>
      <c r="AA328" s="191"/>
      <c r="AB328" s="191"/>
      <c r="AC328" s="191"/>
      <c r="AD328" s="191"/>
      <c r="AE328" s="191"/>
      <c r="AF328" s="191"/>
      <c r="AG328" s="191"/>
      <c r="AH328" s="191"/>
      <c r="AI328" s="191"/>
      <c r="AJ328" s="191"/>
      <c r="AK328" s="191"/>
      <c r="AL328" s="191"/>
      <c r="AM328" s="191"/>
      <c r="AN328" s="191"/>
      <c r="AO328" s="191"/>
      <c r="AP328" s="191"/>
      <c r="AQ328" s="191"/>
      <c r="AR328" s="191"/>
      <c r="AS328" s="191"/>
      <c r="AT328" s="191"/>
      <c r="AU328" s="191"/>
      <c r="AV328" s="191"/>
      <c r="AW328" s="191"/>
      <c r="AX328" s="191"/>
      <c r="AY328" s="191"/>
      <c r="AZ328" s="191"/>
      <c r="BA328" s="191"/>
    </row>
    <row r="329" spans="1:53" s="192" customFormat="1" ht="18.75" customHeight="1">
      <c r="A329" s="221"/>
      <c r="B329" s="221"/>
      <c r="C329" s="221"/>
      <c r="D329" s="221"/>
      <c r="E329" s="221"/>
      <c r="F329" s="221"/>
      <c r="G329" s="221"/>
      <c r="H329" s="221"/>
      <c r="I329" s="221"/>
      <c r="J329" s="221"/>
      <c r="K329" s="221"/>
      <c r="L329" s="221"/>
      <c r="M329" s="221"/>
      <c r="N329" s="221"/>
      <c r="O329" s="191"/>
      <c r="P329" s="191"/>
      <c r="Q329" s="191"/>
      <c r="R329" s="191"/>
      <c r="S329" s="191"/>
      <c r="T329" s="191"/>
      <c r="U329" s="191"/>
      <c r="V329" s="191"/>
      <c r="W329" s="191"/>
      <c r="X329" s="191"/>
      <c r="Y329" s="191"/>
      <c r="Z329" s="191"/>
      <c r="AA329" s="191"/>
      <c r="AB329" s="191"/>
      <c r="AC329" s="191"/>
      <c r="AD329" s="191"/>
      <c r="AE329" s="191"/>
      <c r="AF329" s="191"/>
      <c r="AG329" s="191"/>
      <c r="AH329" s="191"/>
      <c r="AI329" s="191"/>
      <c r="AJ329" s="191"/>
      <c r="AK329" s="191"/>
      <c r="AL329" s="191"/>
      <c r="AM329" s="191"/>
      <c r="AN329" s="191"/>
      <c r="AO329" s="191"/>
      <c r="AP329" s="191"/>
      <c r="AQ329" s="191"/>
      <c r="AR329" s="191"/>
      <c r="AS329" s="191"/>
      <c r="AT329" s="191"/>
      <c r="AU329" s="191"/>
      <c r="AV329" s="191"/>
      <c r="AW329" s="191"/>
      <c r="AX329" s="191"/>
      <c r="AY329" s="191"/>
      <c r="AZ329" s="191"/>
      <c r="BA329" s="191"/>
    </row>
    <row r="330" spans="1:53" s="192" customFormat="1" ht="18.75" customHeight="1">
      <c r="A330" s="221"/>
      <c r="B330" s="221"/>
      <c r="C330" s="221"/>
      <c r="D330" s="221"/>
      <c r="E330" s="221"/>
      <c r="F330" s="221"/>
      <c r="G330" s="221"/>
      <c r="H330" s="221"/>
      <c r="I330" s="221"/>
      <c r="J330" s="221"/>
      <c r="K330" s="221"/>
      <c r="L330" s="221"/>
      <c r="M330" s="221"/>
      <c r="N330" s="221"/>
      <c r="O330" s="191"/>
      <c r="P330" s="191"/>
      <c r="Q330" s="191"/>
      <c r="R330" s="191"/>
      <c r="S330" s="191"/>
      <c r="T330" s="191"/>
      <c r="U330" s="191"/>
      <c r="V330" s="191"/>
      <c r="W330" s="191"/>
      <c r="X330" s="191"/>
      <c r="Y330" s="191"/>
      <c r="Z330" s="191"/>
      <c r="AA330" s="191"/>
      <c r="AB330" s="191"/>
      <c r="AC330" s="191"/>
      <c r="AD330" s="191"/>
      <c r="AE330" s="191"/>
      <c r="AF330" s="191"/>
      <c r="AG330" s="191"/>
      <c r="AH330" s="191"/>
      <c r="AI330" s="191"/>
      <c r="AJ330" s="191"/>
      <c r="AK330" s="191"/>
      <c r="AL330" s="191"/>
      <c r="AM330" s="191"/>
      <c r="AN330" s="191"/>
      <c r="AO330" s="191"/>
      <c r="AP330" s="191"/>
      <c r="AQ330" s="191"/>
      <c r="AR330" s="191"/>
      <c r="AS330" s="191"/>
      <c r="AT330" s="191"/>
      <c r="AU330" s="191"/>
      <c r="AV330" s="191"/>
      <c r="AW330" s="191"/>
      <c r="AX330" s="191"/>
      <c r="AY330" s="191"/>
      <c r="AZ330" s="191"/>
      <c r="BA330" s="191"/>
    </row>
    <row r="331" spans="1:53" s="192" customFormat="1" ht="18.75" customHeight="1">
      <c r="A331" s="221"/>
      <c r="B331" s="221"/>
      <c r="C331" s="221"/>
      <c r="D331" s="221"/>
      <c r="E331" s="221"/>
      <c r="F331" s="221"/>
      <c r="G331" s="221"/>
      <c r="H331" s="221"/>
      <c r="I331" s="221"/>
      <c r="J331" s="221"/>
      <c r="K331" s="221"/>
      <c r="L331" s="221"/>
      <c r="M331" s="221"/>
      <c r="N331" s="221"/>
      <c r="O331" s="191"/>
      <c r="P331" s="191"/>
      <c r="Q331" s="191"/>
      <c r="R331" s="191"/>
      <c r="S331" s="191"/>
      <c r="T331" s="191"/>
      <c r="U331" s="191"/>
      <c r="V331" s="191"/>
      <c r="W331" s="191"/>
      <c r="X331" s="191"/>
      <c r="Y331" s="191"/>
      <c r="Z331" s="191"/>
      <c r="AA331" s="191"/>
      <c r="AB331" s="191"/>
      <c r="AC331" s="191"/>
      <c r="AD331" s="191"/>
      <c r="AE331" s="191"/>
      <c r="AF331" s="191"/>
      <c r="AG331" s="191"/>
      <c r="AH331" s="191"/>
      <c r="AI331" s="191"/>
      <c r="AJ331" s="191"/>
      <c r="AK331" s="191"/>
      <c r="AL331" s="191"/>
      <c r="AM331" s="191"/>
      <c r="AN331" s="191"/>
      <c r="AO331" s="191"/>
      <c r="AP331" s="191"/>
      <c r="AQ331" s="191"/>
      <c r="AR331" s="191"/>
      <c r="AS331" s="191"/>
      <c r="AT331" s="191"/>
      <c r="AU331" s="191"/>
      <c r="AV331" s="191"/>
      <c r="AW331" s="191"/>
      <c r="AX331" s="191"/>
      <c r="AY331" s="191"/>
      <c r="AZ331" s="191"/>
      <c r="BA331" s="191"/>
    </row>
    <row r="332" spans="1:53" s="192" customFormat="1" ht="18.75" customHeight="1">
      <c r="A332" s="221"/>
      <c r="B332" s="221"/>
      <c r="C332" s="221"/>
      <c r="D332" s="221"/>
      <c r="E332" s="221"/>
      <c r="F332" s="221"/>
      <c r="G332" s="221"/>
      <c r="H332" s="221"/>
      <c r="I332" s="221"/>
      <c r="J332" s="221"/>
      <c r="K332" s="221"/>
      <c r="L332" s="221"/>
      <c r="M332" s="221"/>
      <c r="N332" s="221"/>
      <c r="O332" s="191"/>
      <c r="P332" s="191"/>
      <c r="Q332" s="191"/>
      <c r="R332" s="191"/>
      <c r="S332" s="191"/>
      <c r="T332" s="191"/>
      <c r="U332" s="191"/>
      <c r="V332" s="191"/>
      <c r="W332" s="191"/>
      <c r="X332" s="191"/>
      <c r="Y332" s="191"/>
      <c r="Z332" s="191"/>
      <c r="AA332" s="191"/>
      <c r="AB332" s="191"/>
      <c r="AC332" s="191"/>
      <c r="AD332" s="191"/>
      <c r="AE332" s="191"/>
      <c r="AF332" s="191"/>
      <c r="AG332" s="191"/>
      <c r="AH332" s="191"/>
      <c r="AI332" s="191"/>
      <c r="AJ332" s="191"/>
      <c r="AK332" s="191"/>
      <c r="AL332" s="191"/>
      <c r="AM332" s="191"/>
      <c r="AN332" s="191"/>
      <c r="AO332" s="191"/>
      <c r="AP332" s="191"/>
      <c r="AQ332" s="191"/>
      <c r="AR332" s="191"/>
      <c r="AS332" s="191"/>
      <c r="AT332" s="191"/>
      <c r="AU332" s="191"/>
      <c r="AV332" s="191"/>
      <c r="AW332" s="191"/>
      <c r="AX332" s="191"/>
      <c r="AY332" s="191"/>
      <c r="AZ332" s="191"/>
      <c r="BA332" s="191"/>
    </row>
    <row r="333" spans="1:53" s="192" customFormat="1" ht="18.75" customHeight="1">
      <c r="A333" s="221"/>
      <c r="B333" s="221"/>
      <c r="C333" s="221"/>
      <c r="D333" s="221"/>
      <c r="E333" s="221"/>
      <c r="F333" s="221"/>
      <c r="G333" s="221"/>
      <c r="H333" s="221"/>
      <c r="I333" s="221"/>
      <c r="J333" s="221"/>
      <c r="K333" s="221"/>
      <c r="L333" s="221"/>
      <c r="M333" s="221"/>
      <c r="N333" s="221"/>
      <c r="O333" s="191"/>
      <c r="P333" s="191"/>
      <c r="Q333" s="191"/>
      <c r="R333" s="191"/>
      <c r="S333" s="191"/>
      <c r="T333" s="191"/>
      <c r="U333" s="191"/>
      <c r="V333" s="191"/>
      <c r="W333" s="191"/>
      <c r="X333" s="191"/>
      <c r="Y333" s="191"/>
      <c r="Z333" s="191"/>
      <c r="AA333" s="191"/>
      <c r="AB333" s="191"/>
      <c r="AC333" s="191"/>
      <c r="AD333" s="191"/>
      <c r="AE333" s="191"/>
      <c r="AF333" s="191"/>
      <c r="AG333" s="191"/>
      <c r="AH333" s="191"/>
      <c r="AI333" s="191"/>
      <c r="AJ333" s="191"/>
      <c r="AK333" s="191"/>
      <c r="AL333" s="191"/>
      <c r="AM333" s="191"/>
      <c r="AN333" s="191"/>
      <c r="AO333" s="191"/>
      <c r="AP333" s="191"/>
      <c r="AQ333" s="191"/>
      <c r="AR333" s="191"/>
      <c r="AS333" s="191"/>
      <c r="AT333" s="191"/>
      <c r="AU333" s="191"/>
      <c r="AV333" s="191"/>
      <c r="AW333" s="191"/>
      <c r="AX333" s="191"/>
      <c r="AY333" s="191"/>
      <c r="AZ333" s="191"/>
      <c r="BA333" s="191"/>
    </row>
    <row r="334" spans="1:53" s="192" customFormat="1" ht="18.75" customHeight="1">
      <c r="A334" s="221"/>
      <c r="B334" s="221"/>
      <c r="C334" s="221"/>
      <c r="D334" s="221"/>
      <c r="E334" s="221"/>
      <c r="F334" s="221"/>
      <c r="G334" s="221"/>
      <c r="H334" s="221"/>
      <c r="I334" s="221"/>
      <c r="J334" s="221"/>
      <c r="K334" s="221"/>
      <c r="L334" s="221"/>
      <c r="M334" s="221"/>
      <c r="N334" s="221"/>
      <c r="O334" s="191"/>
      <c r="P334" s="191"/>
      <c r="Q334" s="191"/>
      <c r="R334" s="191"/>
      <c r="S334" s="191"/>
      <c r="T334" s="191"/>
      <c r="U334" s="191"/>
      <c r="V334" s="191"/>
      <c r="W334" s="191"/>
      <c r="X334" s="191"/>
      <c r="Y334" s="191"/>
      <c r="Z334" s="191"/>
      <c r="AA334" s="191"/>
      <c r="AB334" s="191"/>
      <c r="AC334" s="191"/>
      <c r="AD334" s="191"/>
      <c r="AE334" s="191"/>
      <c r="AF334" s="191"/>
      <c r="AG334" s="191"/>
      <c r="AH334" s="191"/>
      <c r="AI334" s="191"/>
      <c r="AJ334" s="191"/>
      <c r="AK334" s="191"/>
      <c r="AL334" s="191"/>
      <c r="AM334" s="191"/>
      <c r="AN334" s="191"/>
      <c r="AO334" s="191"/>
      <c r="AP334" s="191"/>
      <c r="AQ334" s="191"/>
      <c r="AR334" s="191"/>
      <c r="AS334" s="191"/>
      <c r="AT334" s="191"/>
      <c r="AU334" s="191"/>
      <c r="AV334" s="191"/>
      <c r="AW334" s="191"/>
      <c r="AX334" s="191"/>
      <c r="AY334" s="191"/>
      <c r="AZ334" s="191"/>
      <c r="BA334" s="191"/>
    </row>
    <row r="335" spans="1:53" s="192" customFormat="1" ht="18.75" customHeight="1">
      <c r="A335" s="221"/>
      <c r="B335" s="221"/>
      <c r="C335" s="221"/>
      <c r="D335" s="221"/>
      <c r="E335" s="221"/>
      <c r="F335" s="221"/>
      <c r="G335" s="221"/>
      <c r="H335" s="221"/>
      <c r="I335" s="221"/>
      <c r="J335" s="221"/>
      <c r="K335" s="221"/>
      <c r="L335" s="221"/>
      <c r="M335" s="221"/>
      <c r="N335" s="221"/>
      <c r="O335" s="191"/>
      <c r="P335" s="191"/>
      <c r="Q335" s="191"/>
      <c r="R335" s="191"/>
      <c r="S335" s="191"/>
      <c r="T335" s="191"/>
      <c r="U335" s="191"/>
      <c r="V335" s="191"/>
      <c r="W335" s="191"/>
      <c r="X335" s="191"/>
      <c r="Y335" s="191"/>
      <c r="Z335" s="191"/>
      <c r="AA335" s="191"/>
      <c r="AB335" s="191"/>
      <c r="AC335" s="191"/>
      <c r="AD335" s="191"/>
      <c r="AE335" s="191"/>
      <c r="AF335" s="191"/>
      <c r="AG335" s="191"/>
      <c r="AH335" s="191"/>
      <c r="AI335" s="191"/>
      <c r="AJ335" s="191"/>
      <c r="AK335" s="191"/>
      <c r="AL335" s="191"/>
      <c r="AM335" s="191"/>
      <c r="AN335" s="191"/>
      <c r="AO335" s="191"/>
      <c r="AP335" s="191"/>
      <c r="AQ335" s="191"/>
      <c r="AR335" s="191"/>
      <c r="AS335" s="191"/>
      <c r="AT335" s="191"/>
      <c r="AU335" s="191"/>
      <c r="AV335" s="191"/>
      <c r="AW335" s="191"/>
      <c r="AX335" s="191"/>
      <c r="AY335" s="191"/>
      <c r="AZ335" s="191"/>
      <c r="BA335" s="191"/>
    </row>
    <row r="336" spans="1:53" s="192" customFormat="1" ht="18.75" customHeight="1">
      <c r="A336" s="221"/>
      <c r="B336" s="221"/>
      <c r="C336" s="221"/>
      <c r="D336" s="221"/>
      <c r="E336" s="221"/>
      <c r="F336" s="221"/>
      <c r="G336" s="221"/>
      <c r="H336" s="221"/>
      <c r="I336" s="221"/>
      <c r="J336" s="221"/>
      <c r="K336" s="221"/>
      <c r="L336" s="221"/>
      <c r="M336" s="221"/>
      <c r="N336" s="221"/>
      <c r="O336" s="191"/>
      <c r="P336" s="191"/>
      <c r="Q336" s="191"/>
      <c r="R336" s="191"/>
      <c r="S336" s="191"/>
      <c r="T336" s="191"/>
      <c r="U336" s="191"/>
      <c r="V336" s="191"/>
      <c r="W336" s="191"/>
      <c r="X336" s="191"/>
      <c r="Y336" s="191"/>
      <c r="Z336" s="191"/>
      <c r="AA336" s="191"/>
      <c r="AB336" s="191"/>
      <c r="AC336" s="191"/>
      <c r="AD336" s="191"/>
      <c r="AE336" s="191"/>
      <c r="AF336" s="191"/>
      <c r="AG336" s="191"/>
      <c r="AH336" s="191"/>
      <c r="AI336" s="191"/>
      <c r="AJ336" s="191"/>
      <c r="AK336" s="191"/>
      <c r="AL336" s="191"/>
      <c r="AM336" s="191"/>
      <c r="AN336" s="191"/>
      <c r="AO336" s="191"/>
      <c r="AP336" s="191"/>
      <c r="AQ336" s="191"/>
      <c r="AR336" s="191"/>
      <c r="AS336" s="191"/>
      <c r="AT336" s="191"/>
      <c r="AU336" s="191"/>
      <c r="AV336" s="191"/>
      <c r="AW336" s="191"/>
      <c r="AX336" s="191"/>
      <c r="AY336" s="191"/>
      <c r="AZ336" s="191"/>
      <c r="BA336" s="191"/>
    </row>
    <row r="337" spans="1:53" s="192" customFormat="1" ht="18.75" customHeight="1">
      <c r="A337" s="221"/>
      <c r="B337" s="221"/>
      <c r="C337" s="221"/>
      <c r="D337" s="221"/>
      <c r="E337" s="221"/>
      <c r="F337" s="221"/>
      <c r="G337" s="221"/>
      <c r="H337" s="221"/>
      <c r="I337" s="221"/>
      <c r="J337" s="221"/>
      <c r="K337" s="221"/>
      <c r="L337" s="221"/>
      <c r="M337" s="221"/>
      <c r="N337" s="221"/>
      <c r="O337" s="191"/>
      <c r="P337" s="191"/>
      <c r="Q337" s="191"/>
      <c r="R337" s="191"/>
      <c r="S337" s="191"/>
      <c r="T337" s="191"/>
      <c r="U337" s="191"/>
      <c r="V337" s="191"/>
      <c r="W337" s="191"/>
      <c r="X337" s="191"/>
      <c r="Y337" s="191"/>
      <c r="Z337" s="191"/>
      <c r="AA337" s="191"/>
      <c r="AB337" s="191"/>
      <c r="AC337" s="191"/>
      <c r="AD337" s="191"/>
      <c r="AE337" s="191"/>
      <c r="AF337" s="191"/>
      <c r="AG337" s="191"/>
      <c r="AH337" s="191"/>
      <c r="AI337" s="191"/>
      <c r="AJ337" s="191"/>
      <c r="AK337" s="191"/>
      <c r="AL337" s="191"/>
      <c r="AM337" s="191"/>
      <c r="AN337" s="191"/>
      <c r="AO337" s="191"/>
      <c r="AP337" s="191"/>
      <c r="AQ337" s="191"/>
      <c r="AR337" s="191"/>
      <c r="AS337" s="191"/>
      <c r="AT337" s="191"/>
      <c r="AU337" s="191"/>
      <c r="AV337" s="191"/>
      <c r="AW337" s="191"/>
      <c r="AX337" s="191"/>
      <c r="AY337" s="191"/>
      <c r="AZ337" s="191"/>
      <c r="BA337" s="191"/>
    </row>
    <row r="338" spans="1:53" s="192" customFormat="1" ht="18.75" customHeight="1">
      <c r="A338" s="221"/>
      <c r="B338" s="221"/>
      <c r="C338" s="221"/>
      <c r="D338" s="221"/>
      <c r="E338" s="221"/>
      <c r="F338" s="221"/>
      <c r="G338" s="221"/>
      <c r="H338" s="221"/>
      <c r="I338" s="221"/>
      <c r="J338" s="221"/>
      <c r="K338" s="221"/>
      <c r="L338" s="221"/>
      <c r="M338" s="221"/>
      <c r="N338" s="221"/>
      <c r="O338" s="191"/>
      <c r="P338" s="191"/>
      <c r="Q338" s="191"/>
      <c r="R338" s="191"/>
      <c r="S338" s="191"/>
      <c r="T338" s="191"/>
      <c r="U338" s="191"/>
      <c r="V338" s="191"/>
      <c r="W338" s="191"/>
      <c r="X338" s="191"/>
      <c r="Y338" s="191"/>
      <c r="Z338" s="191"/>
      <c r="AA338" s="191"/>
      <c r="AB338" s="191"/>
      <c r="AC338" s="191"/>
      <c r="AD338" s="191"/>
      <c r="AE338" s="191"/>
      <c r="AF338" s="191"/>
      <c r="AG338" s="191"/>
      <c r="AH338" s="191"/>
      <c r="AI338" s="191"/>
      <c r="AJ338" s="191"/>
      <c r="AK338" s="191"/>
      <c r="AL338" s="191"/>
      <c r="AM338" s="191"/>
      <c r="AN338" s="191"/>
      <c r="AO338" s="191"/>
      <c r="AP338" s="191"/>
      <c r="AQ338" s="191"/>
      <c r="AR338" s="191"/>
      <c r="AS338" s="191"/>
      <c r="AT338" s="191"/>
      <c r="AU338" s="191"/>
      <c r="AV338" s="191"/>
      <c r="AW338" s="191"/>
      <c r="AX338" s="191"/>
      <c r="AY338" s="191"/>
      <c r="AZ338" s="191"/>
      <c r="BA338" s="191"/>
    </row>
    <row r="339" spans="1:53" s="192" customFormat="1" ht="18.75" customHeight="1">
      <c r="A339" s="221"/>
      <c r="B339" s="221"/>
      <c r="C339" s="221"/>
      <c r="D339" s="221"/>
      <c r="E339" s="221"/>
      <c r="F339" s="221"/>
      <c r="G339" s="221"/>
      <c r="H339" s="221"/>
      <c r="I339" s="221"/>
      <c r="J339" s="221"/>
      <c r="K339" s="221"/>
      <c r="L339" s="221"/>
      <c r="M339" s="221"/>
      <c r="N339" s="221"/>
      <c r="O339" s="191"/>
      <c r="P339" s="191"/>
      <c r="Q339" s="191"/>
      <c r="R339" s="191"/>
      <c r="S339" s="191"/>
      <c r="T339" s="191"/>
      <c r="U339" s="191"/>
      <c r="V339" s="191"/>
      <c r="W339" s="191"/>
      <c r="X339" s="191"/>
      <c r="Y339" s="191"/>
      <c r="Z339" s="191"/>
      <c r="AA339" s="191"/>
      <c r="AB339" s="191"/>
      <c r="AC339" s="191"/>
      <c r="AD339" s="191"/>
      <c r="AE339" s="191"/>
      <c r="AF339" s="191"/>
      <c r="AG339" s="191"/>
      <c r="AH339" s="191"/>
      <c r="AI339" s="191"/>
      <c r="AJ339" s="191"/>
      <c r="AK339" s="191"/>
      <c r="AL339" s="191"/>
      <c r="AM339" s="191"/>
      <c r="AN339" s="191"/>
      <c r="AO339" s="191"/>
      <c r="AP339" s="191"/>
      <c r="AQ339" s="191"/>
      <c r="AR339" s="191"/>
      <c r="AS339" s="191"/>
      <c r="AT339" s="191"/>
      <c r="AU339" s="191"/>
      <c r="AV339" s="191"/>
      <c r="AW339" s="191"/>
      <c r="AX339" s="191"/>
      <c r="AY339" s="191"/>
      <c r="AZ339" s="191"/>
      <c r="BA339" s="191"/>
    </row>
    <row r="340" spans="1:53" s="192" customFormat="1" ht="18.75" customHeight="1">
      <c r="A340" s="221"/>
      <c r="B340" s="221"/>
      <c r="C340" s="221"/>
      <c r="D340" s="221"/>
      <c r="E340" s="221"/>
      <c r="F340" s="221"/>
      <c r="G340" s="221"/>
      <c r="H340" s="221"/>
      <c r="I340" s="221"/>
      <c r="J340" s="221"/>
      <c r="K340" s="221"/>
      <c r="L340" s="221"/>
      <c r="M340" s="221"/>
      <c r="N340" s="221"/>
      <c r="O340" s="191"/>
      <c r="P340" s="191"/>
      <c r="Q340" s="191"/>
      <c r="R340" s="191"/>
      <c r="S340" s="191"/>
      <c r="T340" s="191"/>
      <c r="U340" s="191"/>
      <c r="V340" s="191"/>
      <c r="W340" s="191"/>
      <c r="X340" s="191"/>
      <c r="Y340" s="191"/>
      <c r="Z340" s="191"/>
      <c r="AA340" s="191"/>
      <c r="AB340" s="191"/>
      <c r="AC340" s="191"/>
      <c r="AD340" s="191"/>
      <c r="AE340" s="191"/>
      <c r="AF340" s="191"/>
      <c r="AG340" s="191"/>
      <c r="AH340" s="191"/>
      <c r="AI340" s="191"/>
      <c r="AJ340" s="191"/>
      <c r="AK340" s="191"/>
      <c r="AL340" s="191"/>
      <c r="AM340" s="191"/>
      <c r="AN340" s="191"/>
      <c r="AO340" s="191"/>
      <c r="AP340" s="191"/>
      <c r="AQ340" s="191"/>
      <c r="AR340" s="191"/>
      <c r="AS340" s="191"/>
      <c r="AT340" s="191"/>
      <c r="AU340" s="191"/>
      <c r="AV340" s="191"/>
      <c r="AW340" s="191"/>
      <c r="AX340" s="191"/>
      <c r="AY340" s="191"/>
      <c r="AZ340" s="191"/>
      <c r="BA340" s="191"/>
    </row>
    <row r="341" spans="1:53" s="192" customFormat="1" ht="18.75" customHeight="1">
      <c r="A341" s="221"/>
      <c r="B341" s="221"/>
      <c r="C341" s="221"/>
      <c r="D341" s="221"/>
      <c r="E341" s="221"/>
      <c r="F341" s="221"/>
      <c r="G341" s="221"/>
      <c r="H341" s="221"/>
      <c r="I341" s="221"/>
      <c r="J341" s="221"/>
      <c r="K341" s="221"/>
      <c r="L341" s="221"/>
      <c r="M341" s="221"/>
      <c r="N341" s="221"/>
      <c r="O341" s="191"/>
      <c r="P341" s="191"/>
      <c r="Q341" s="191"/>
      <c r="R341" s="191"/>
      <c r="S341" s="191"/>
      <c r="T341" s="191"/>
      <c r="U341" s="191"/>
      <c r="V341" s="191"/>
      <c r="W341" s="191"/>
      <c r="X341" s="191"/>
      <c r="Y341" s="191"/>
      <c r="Z341" s="191"/>
      <c r="AA341" s="191"/>
      <c r="AB341" s="191"/>
      <c r="AC341" s="191"/>
      <c r="AD341" s="191"/>
      <c r="AE341" s="191"/>
      <c r="AF341" s="191"/>
      <c r="AG341" s="191"/>
      <c r="AH341" s="191"/>
      <c r="AI341" s="191"/>
      <c r="AJ341" s="191"/>
      <c r="AK341" s="191"/>
      <c r="AL341" s="191"/>
      <c r="AM341" s="191"/>
      <c r="AN341" s="191"/>
      <c r="AO341" s="191"/>
      <c r="AP341" s="191"/>
      <c r="AQ341" s="191"/>
      <c r="AR341" s="191"/>
      <c r="AS341" s="191"/>
      <c r="AT341" s="191"/>
      <c r="AU341" s="191"/>
      <c r="AV341" s="191"/>
      <c r="AW341" s="191"/>
      <c r="AX341" s="191"/>
      <c r="AY341" s="191"/>
      <c r="AZ341" s="191"/>
      <c r="BA341" s="191"/>
    </row>
    <row r="342" spans="1:53" s="192" customFormat="1" ht="18.75" customHeight="1">
      <c r="A342" s="221"/>
      <c r="B342" s="221"/>
      <c r="C342" s="221"/>
      <c r="D342" s="221"/>
      <c r="E342" s="221"/>
      <c r="F342" s="221"/>
      <c r="G342" s="221"/>
      <c r="H342" s="221"/>
      <c r="I342" s="221"/>
      <c r="J342" s="221"/>
      <c r="K342" s="221"/>
      <c r="L342" s="221"/>
      <c r="M342" s="221"/>
      <c r="N342" s="221"/>
      <c r="O342" s="191"/>
      <c r="P342" s="191"/>
      <c r="Q342" s="191"/>
      <c r="R342" s="191"/>
      <c r="S342" s="191"/>
      <c r="T342" s="191"/>
      <c r="U342" s="191"/>
      <c r="V342" s="191"/>
      <c r="W342" s="191"/>
      <c r="X342" s="191"/>
      <c r="Y342" s="191"/>
      <c r="Z342" s="191"/>
      <c r="AA342" s="191"/>
      <c r="AB342" s="191"/>
      <c r="AC342" s="191"/>
      <c r="AD342" s="191"/>
      <c r="AE342" s="191"/>
      <c r="AF342" s="191"/>
      <c r="AG342" s="191"/>
      <c r="AH342" s="191"/>
      <c r="AI342" s="191"/>
      <c r="AJ342" s="191"/>
      <c r="AK342" s="191"/>
      <c r="AL342" s="191"/>
      <c r="AM342" s="191"/>
      <c r="AN342" s="191"/>
      <c r="AO342" s="191"/>
      <c r="AP342" s="191"/>
      <c r="AQ342" s="191"/>
      <c r="AR342" s="191"/>
      <c r="AS342" s="191"/>
      <c r="AT342" s="191"/>
      <c r="AU342" s="191"/>
      <c r="AV342" s="191"/>
      <c r="AW342" s="191"/>
      <c r="AX342" s="191"/>
      <c r="AY342" s="191"/>
      <c r="AZ342" s="191"/>
      <c r="BA342" s="191"/>
    </row>
    <row r="343" spans="1:53" s="192" customFormat="1" ht="18.75" customHeight="1">
      <c r="A343" s="221"/>
      <c r="B343" s="221"/>
      <c r="C343" s="221"/>
      <c r="D343" s="221"/>
      <c r="E343" s="221"/>
      <c r="F343" s="221"/>
      <c r="G343" s="221"/>
      <c r="H343" s="221"/>
      <c r="I343" s="221"/>
      <c r="J343" s="221"/>
      <c r="K343" s="221"/>
      <c r="L343" s="221"/>
      <c r="M343" s="221"/>
      <c r="N343" s="221"/>
      <c r="O343" s="191"/>
      <c r="P343" s="191"/>
      <c r="Q343" s="191"/>
      <c r="R343" s="191"/>
      <c r="S343" s="191"/>
      <c r="T343" s="191"/>
      <c r="U343" s="191"/>
      <c r="V343" s="191"/>
      <c r="W343" s="191"/>
      <c r="X343" s="191"/>
      <c r="Y343" s="191"/>
      <c r="Z343" s="191"/>
      <c r="AA343" s="191"/>
      <c r="AB343" s="191"/>
      <c r="AC343" s="191"/>
      <c r="AD343" s="191"/>
      <c r="AE343" s="191"/>
      <c r="AF343" s="191"/>
      <c r="AG343" s="191"/>
      <c r="AH343" s="191"/>
      <c r="AI343" s="191"/>
      <c r="AJ343" s="191"/>
      <c r="AK343" s="191"/>
      <c r="AL343" s="191"/>
      <c r="AM343" s="191"/>
      <c r="AN343" s="191"/>
      <c r="AO343" s="191"/>
      <c r="AP343" s="191"/>
      <c r="AQ343" s="191"/>
      <c r="AR343" s="191"/>
      <c r="AS343" s="191"/>
      <c r="AT343" s="191"/>
      <c r="AU343" s="191"/>
      <c r="AV343" s="191"/>
      <c r="AW343" s="191"/>
      <c r="AX343" s="191"/>
      <c r="AY343" s="191"/>
      <c r="AZ343" s="191"/>
      <c r="BA343" s="191"/>
    </row>
    <row r="344" spans="1:53" s="192" customFormat="1" ht="18.75" customHeight="1">
      <c r="A344" s="221"/>
      <c r="B344" s="221"/>
      <c r="C344" s="221"/>
      <c r="D344" s="221"/>
      <c r="E344" s="221"/>
      <c r="F344" s="221"/>
      <c r="G344" s="221"/>
      <c r="H344" s="221"/>
      <c r="I344" s="221"/>
      <c r="J344" s="221"/>
      <c r="K344" s="221"/>
      <c r="L344" s="221"/>
      <c r="M344" s="221"/>
      <c r="N344" s="221"/>
      <c r="O344" s="191"/>
      <c r="P344" s="191"/>
      <c r="Q344" s="191"/>
      <c r="R344" s="191"/>
      <c r="S344" s="191"/>
      <c r="T344" s="191"/>
      <c r="U344" s="191"/>
      <c r="V344" s="191"/>
      <c r="W344" s="191"/>
      <c r="X344" s="191"/>
      <c r="Y344" s="191"/>
      <c r="Z344" s="191"/>
      <c r="AA344" s="191"/>
      <c r="AB344" s="191"/>
      <c r="AC344" s="191"/>
      <c r="AD344" s="191"/>
      <c r="AE344" s="191"/>
      <c r="AF344" s="191"/>
      <c r="AG344" s="191"/>
      <c r="AH344" s="191"/>
      <c r="AI344" s="191"/>
      <c r="AJ344" s="191"/>
      <c r="AK344" s="191"/>
      <c r="AL344" s="191"/>
      <c r="AM344" s="191"/>
      <c r="AN344" s="191"/>
      <c r="AO344" s="191"/>
      <c r="AP344" s="191"/>
      <c r="AQ344" s="191"/>
      <c r="AR344" s="191"/>
      <c r="AS344" s="191"/>
      <c r="AT344" s="191"/>
      <c r="AU344" s="191"/>
      <c r="AV344" s="191"/>
      <c r="AW344" s="191"/>
      <c r="AX344" s="191"/>
      <c r="AY344" s="191"/>
      <c r="AZ344" s="191"/>
      <c r="BA344" s="191"/>
    </row>
    <row r="345" spans="1:53" s="192" customFormat="1" ht="18.75" customHeight="1">
      <c r="A345" s="221"/>
      <c r="B345" s="221"/>
      <c r="C345" s="221"/>
      <c r="D345" s="221"/>
      <c r="E345" s="221"/>
      <c r="F345" s="221"/>
      <c r="G345" s="221"/>
      <c r="H345" s="221"/>
      <c r="I345" s="221"/>
      <c r="J345" s="221"/>
      <c r="K345" s="221"/>
      <c r="L345" s="221"/>
      <c r="M345" s="221"/>
      <c r="N345" s="221"/>
      <c r="O345" s="191"/>
      <c r="P345" s="191"/>
      <c r="Q345" s="191"/>
      <c r="R345" s="191"/>
      <c r="S345" s="191"/>
      <c r="T345" s="191"/>
      <c r="U345" s="191"/>
      <c r="V345" s="191"/>
      <c r="W345" s="191"/>
      <c r="X345" s="191"/>
      <c r="Y345" s="191"/>
      <c r="Z345" s="191"/>
      <c r="AA345" s="191"/>
      <c r="AB345" s="191"/>
      <c r="AC345" s="191"/>
      <c r="AD345" s="191"/>
      <c r="AE345" s="191"/>
      <c r="AF345" s="191"/>
      <c r="AG345" s="191"/>
      <c r="AH345" s="191"/>
      <c r="AI345" s="191"/>
      <c r="AJ345" s="191"/>
      <c r="AK345" s="191"/>
      <c r="AL345" s="191"/>
      <c r="AM345" s="191"/>
      <c r="AN345" s="191"/>
      <c r="AO345" s="191"/>
      <c r="AP345" s="191"/>
      <c r="AQ345" s="191"/>
      <c r="AR345" s="191"/>
      <c r="AS345" s="191"/>
      <c r="AT345" s="191"/>
      <c r="AU345" s="191"/>
      <c r="AV345" s="191"/>
      <c r="AW345" s="191"/>
      <c r="AX345" s="191"/>
      <c r="AY345" s="191"/>
      <c r="AZ345" s="191"/>
      <c r="BA345" s="191"/>
    </row>
    <row r="346" spans="1:53" s="192" customFormat="1" ht="18.75" customHeight="1">
      <c r="A346" s="221"/>
      <c r="B346" s="221"/>
      <c r="C346" s="221"/>
      <c r="D346" s="221"/>
      <c r="E346" s="221"/>
      <c r="F346" s="221"/>
      <c r="G346" s="221"/>
      <c r="H346" s="221"/>
      <c r="I346" s="221"/>
      <c r="J346" s="221"/>
      <c r="K346" s="221"/>
      <c r="L346" s="221"/>
      <c r="M346" s="221"/>
      <c r="N346" s="221"/>
      <c r="O346" s="191"/>
      <c r="P346" s="191"/>
      <c r="Q346" s="191"/>
      <c r="R346" s="191"/>
      <c r="S346" s="191"/>
      <c r="T346" s="191"/>
      <c r="U346" s="191"/>
      <c r="V346" s="191"/>
      <c r="W346" s="191"/>
      <c r="X346" s="191"/>
      <c r="Y346" s="191"/>
      <c r="Z346" s="191"/>
      <c r="AA346" s="191"/>
      <c r="AB346" s="191"/>
      <c r="AC346" s="191"/>
      <c r="AD346" s="191"/>
      <c r="AE346" s="191"/>
      <c r="AF346" s="191"/>
      <c r="AG346" s="191"/>
      <c r="AH346" s="191"/>
      <c r="AI346" s="191"/>
      <c r="AJ346" s="191"/>
      <c r="AK346" s="191"/>
      <c r="AL346" s="191"/>
      <c r="AM346" s="191"/>
      <c r="AN346" s="191"/>
      <c r="AO346" s="191"/>
      <c r="AP346" s="191"/>
      <c r="AQ346" s="191"/>
      <c r="AR346" s="191"/>
      <c r="AS346" s="191"/>
      <c r="AT346" s="191"/>
      <c r="AU346" s="191"/>
      <c r="AV346" s="191"/>
      <c r="AW346" s="191"/>
      <c r="AX346" s="191"/>
      <c r="AY346" s="191"/>
      <c r="AZ346" s="191"/>
      <c r="BA346" s="191"/>
    </row>
    <row r="347" spans="1:53" s="192" customFormat="1" ht="18.75" customHeight="1">
      <c r="A347" s="221"/>
      <c r="B347" s="221"/>
      <c r="C347" s="221"/>
      <c r="D347" s="221"/>
      <c r="E347" s="221"/>
      <c r="F347" s="221"/>
      <c r="G347" s="221"/>
      <c r="H347" s="221"/>
      <c r="I347" s="221"/>
      <c r="J347" s="221"/>
      <c r="K347" s="221"/>
      <c r="L347" s="221"/>
      <c r="M347" s="221"/>
      <c r="N347" s="221"/>
      <c r="O347" s="191"/>
      <c r="P347" s="191"/>
      <c r="Q347" s="191"/>
      <c r="R347" s="191"/>
      <c r="S347" s="191"/>
      <c r="T347" s="191"/>
      <c r="U347" s="191"/>
      <c r="V347" s="191"/>
      <c r="W347" s="191"/>
      <c r="X347" s="191"/>
      <c r="Y347" s="191"/>
      <c r="Z347" s="191"/>
      <c r="AA347" s="191"/>
      <c r="AB347" s="191"/>
      <c r="AC347" s="191"/>
      <c r="AD347" s="191"/>
      <c r="AE347" s="191"/>
      <c r="AF347" s="191"/>
      <c r="AG347" s="191"/>
      <c r="AH347" s="191"/>
      <c r="AI347" s="191"/>
      <c r="AJ347" s="191"/>
      <c r="AK347" s="191"/>
      <c r="AL347" s="191"/>
      <c r="AM347" s="191"/>
      <c r="AN347" s="191"/>
      <c r="AO347" s="191"/>
      <c r="AP347" s="191"/>
      <c r="AQ347" s="191"/>
      <c r="AR347" s="191"/>
      <c r="AS347" s="191"/>
      <c r="AT347" s="191"/>
      <c r="AU347" s="191"/>
      <c r="AV347" s="191"/>
      <c r="AW347" s="191"/>
      <c r="AX347" s="191"/>
      <c r="AY347" s="191"/>
      <c r="AZ347" s="191"/>
      <c r="BA347" s="191"/>
    </row>
    <row r="348" spans="1:53" s="192" customFormat="1" ht="18.75" customHeight="1">
      <c r="A348" s="221"/>
      <c r="B348" s="221"/>
      <c r="C348" s="221"/>
      <c r="D348" s="221"/>
      <c r="E348" s="221"/>
      <c r="F348" s="221"/>
      <c r="G348" s="221"/>
      <c r="H348" s="221"/>
      <c r="I348" s="221"/>
      <c r="J348" s="221"/>
      <c r="K348" s="221"/>
      <c r="L348" s="221"/>
      <c r="M348" s="221"/>
      <c r="N348" s="221"/>
      <c r="O348" s="191"/>
      <c r="P348" s="191"/>
      <c r="Q348" s="191"/>
      <c r="R348" s="191"/>
      <c r="S348" s="191"/>
      <c r="T348" s="191"/>
      <c r="U348" s="191"/>
      <c r="V348" s="191"/>
      <c r="W348" s="191"/>
      <c r="X348" s="191"/>
      <c r="Y348" s="191"/>
      <c r="Z348" s="191"/>
      <c r="AA348" s="191"/>
      <c r="AB348" s="191"/>
      <c r="AC348" s="191"/>
      <c r="AD348" s="191"/>
      <c r="AE348" s="191"/>
      <c r="AF348" s="191"/>
      <c r="AG348" s="191"/>
      <c r="AH348" s="191"/>
      <c r="AI348" s="191"/>
      <c r="AJ348" s="191"/>
      <c r="AK348" s="191"/>
      <c r="AL348" s="191"/>
      <c r="AM348" s="191"/>
      <c r="AN348" s="191"/>
      <c r="AO348" s="191"/>
      <c r="AP348" s="191"/>
      <c r="AQ348" s="191"/>
      <c r="AR348" s="191"/>
      <c r="AS348" s="191"/>
      <c r="AT348" s="191"/>
      <c r="AU348" s="191"/>
      <c r="AV348" s="191"/>
      <c r="AW348" s="191"/>
      <c r="AX348" s="191"/>
      <c r="AY348" s="191"/>
      <c r="AZ348" s="191"/>
      <c r="BA348" s="191"/>
    </row>
    <row r="349" spans="1:53" s="192" customFormat="1" ht="18.75" customHeight="1">
      <c r="A349" s="221"/>
      <c r="B349" s="221"/>
      <c r="C349" s="221"/>
      <c r="D349" s="221"/>
      <c r="E349" s="221"/>
      <c r="F349" s="221"/>
      <c r="G349" s="221"/>
      <c r="H349" s="221"/>
      <c r="I349" s="221"/>
      <c r="J349" s="221"/>
      <c r="K349" s="221"/>
      <c r="L349" s="221"/>
      <c r="M349" s="221"/>
      <c r="N349" s="221"/>
      <c r="O349" s="191"/>
      <c r="P349" s="191"/>
      <c r="Q349" s="191"/>
      <c r="R349" s="191"/>
      <c r="S349" s="191"/>
      <c r="T349" s="191"/>
      <c r="U349" s="191"/>
      <c r="V349" s="191"/>
      <c r="W349" s="191"/>
      <c r="X349" s="191"/>
      <c r="Y349" s="191"/>
      <c r="Z349" s="191"/>
      <c r="AA349" s="191"/>
      <c r="AB349" s="191"/>
      <c r="AC349" s="191"/>
      <c r="AD349" s="191"/>
      <c r="AE349" s="191"/>
      <c r="AF349" s="191"/>
      <c r="AG349" s="191"/>
      <c r="AH349" s="191"/>
      <c r="AI349" s="191"/>
      <c r="AJ349" s="191"/>
      <c r="AK349" s="191"/>
      <c r="AL349" s="191"/>
      <c r="AM349" s="191"/>
      <c r="AN349" s="191"/>
      <c r="AO349" s="191"/>
      <c r="AP349" s="191"/>
      <c r="AQ349" s="191"/>
      <c r="AR349" s="191"/>
      <c r="AS349" s="191"/>
      <c r="AT349" s="191"/>
      <c r="AU349" s="191"/>
      <c r="AV349" s="191"/>
      <c r="AW349" s="191"/>
      <c r="AX349" s="191"/>
      <c r="AY349" s="191"/>
      <c r="AZ349" s="191"/>
      <c r="BA349" s="191"/>
    </row>
    <row r="350" spans="1:53" s="192" customFormat="1" ht="18.75" customHeight="1">
      <c r="A350" s="221"/>
      <c r="B350" s="221"/>
      <c r="C350" s="221"/>
      <c r="D350" s="221"/>
      <c r="E350" s="221"/>
      <c r="F350" s="221"/>
      <c r="G350" s="221"/>
      <c r="H350" s="221"/>
      <c r="I350" s="221"/>
      <c r="J350" s="221"/>
      <c r="K350" s="221"/>
      <c r="L350" s="221"/>
      <c r="M350" s="221"/>
      <c r="N350" s="221"/>
      <c r="O350" s="191"/>
      <c r="P350" s="191"/>
      <c r="Q350" s="191"/>
      <c r="R350" s="191"/>
      <c r="S350" s="191"/>
      <c r="T350" s="191"/>
      <c r="U350" s="191"/>
      <c r="V350" s="191"/>
      <c r="W350" s="191"/>
      <c r="X350" s="191"/>
      <c r="Y350" s="191"/>
      <c r="Z350" s="191"/>
      <c r="AA350" s="191"/>
      <c r="AB350" s="191"/>
      <c r="AC350" s="191"/>
      <c r="AD350" s="191"/>
      <c r="AE350" s="191"/>
      <c r="AF350" s="191"/>
      <c r="AG350" s="191"/>
      <c r="AH350" s="191"/>
      <c r="AI350" s="191"/>
      <c r="AJ350" s="191"/>
      <c r="AK350" s="191"/>
      <c r="AL350" s="191"/>
      <c r="AM350" s="191"/>
      <c r="AN350" s="191"/>
      <c r="AO350" s="191"/>
      <c r="AP350" s="191"/>
      <c r="AQ350" s="191"/>
      <c r="AR350" s="191"/>
      <c r="AS350" s="191"/>
      <c r="AT350" s="191"/>
      <c r="AU350" s="191"/>
      <c r="AV350" s="191"/>
      <c r="AW350" s="191"/>
      <c r="AX350" s="191"/>
      <c r="AY350" s="191"/>
      <c r="AZ350" s="191"/>
      <c r="BA350" s="191"/>
    </row>
    <row r="351" spans="1:53" s="192" customFormat="1" ht="18.75" customHeight="1">
      <c r="A351" s="221"/>
      <c r="B351" s="221"/>
      <c r="C351" s="221"/>
      <c r="D351" s="221"/>
      <c r="E351" s="221"/>
      <c r="F351" s="221"/>
      <c r="G351" s="221"/>
      <c r="H351" s="221"/>
      <c r="I351" s="221"/>
      <c r="J351" s="221"/>
      <c r="K351" s="221"/>
      <c r="L351" s="221"/>
      <c r="M351" s="221"/>
      <c r="N351" s="221"/>
      <c r="O351" s="191"/>
      <c r="P351" s="191"/>
      <c r="Q351" s="191"/>
      <c r="R351" s="191"/>
      <c r="S351" s="191"/>
      <c r="T351" s="191"/>
      <c r="U351" s="191"/>
      <c r="V351" s="191"/>
      <c r="W351" s="191"/>
      <c r="X351" s="191"/>
      <c r="Y351" s="191"/>
      <c r="Z351" s="191"/>
      <c r="AA351" s="191"/>
      <c r="AB351" s="191"/>
      <c r="AC351" s="191"/>
      <c r="AD351" s="191"/>
      <c r="AE351" s="191"/>
      <c r="AF351" s="191"/>
      <c r="AG351" s="191"/>
      <c r="AH351" s="191"/>
      <c r="AI351" s="191"/>
      <c r="AJ351" s="191"/>
      <c r="AK351" s="191"/>
      <c r="AL351" s="191"/>
      <c r="AM351" s="191"/>
      <c r="AN351" s="191"/>
      <c r="AO351" s="191"/>
      <c r="AP351" s="191"/>
      <c r="AQ351" s="191"/>
      <c r="AR351" s="191"/>
      <c r="AS351" s="191"/>
      <c r="AT351" s="191"/>
      <c r="AU351" s="191"/>
      <c r="AV351" s="191"/>
      <c r="AW351" s="191"/>
      <c r="AX351" s="191"/>
      <c r="AY351" s="191"/>
      <c r="AZ351" s="191"/>
      <c r="BA351" s="191"/>
    </row>
    <row r="352" spans="1:53" s="192" customFormat="1" ht="18.75" customHeight="1">
      <c r="A352" s="221"/>
      <c r="B352" s="221"/>
      <c r="C352" s="221"/>
      <c r="D352" s="221"/>
      <c r="E352" s="221"/>
      <c r="F352" s="221"/>
      <c r="G352" s="221"/>
      <c r="H352" s="221"/>
      <c r="I352" s="221"/>
      <c r="J352" s="221"/>
      <c r="K352" s="221"/>
      <c r="L352" s="221"/>
      <c r="M352" s="221"/>
      <c r="N352" s="221"/>
      <c r="O352" s="191"/>
      <c r="P352" s="191"/>
      <c r="Q352" s="191"/>
      <c r="R352" s="191"/>
      <c r="S352" s="191"/>
      <c r="T352" s="191"/>
      <c r="U352" s="191"/>
      <c r="V352" s="191"/>
      <c r="W352" s="191"/>
      <c r="X352" s="191"/>
      <c r="Y352" s="191"/>
      <c r="Z352" s="191"/>
      <c r="AA352" s="191"/>
      <c r="AB352" s="191"/>
      <c r="AC352" s="191"/>
      <c r="AD352" s="191"/>
      <c r="AE352" s="191"/>
      <c r="AF352" s="191"/>
      <c r="AG352" s="191"/>
      <c r="AH352" s="191"/>
      <c r="AI352" s="191"/>
      <c r="AJ352" s="191"/>
      <c r="AK352" s="191"/>
      <c r="AL352" s="191"/>
      <c r="AM352" s="191"/>
      <c r="AN352" s="191"/>
      <c r="AO352" s="191"/>
      <c r="AP352" s="191"/>
      <c r="AQ352" s="191"/>
      <c r="AR352" s="191"/>
      <c r="AS352" s="191"/>
      <c r="AT352" s="191"/>
      <c r="AU352" s="191"/>
      <c r="AV352" s="191"/>
      <c r="AW352" s="191"/>
      <c r="AX352" s="191"/>
      <c r="AY352" s="191"/>
      <c r="AZ352" s="191"/>
      <c r="BA352" s="191"/>
    </row>
    <row r="353" spans="1:53" s="192" customFormat="1" ht="18.75" customHeight="1">
      <c r="A353" s="221"/>
      <c r="B353" s="221"/>
      <c r="C353" s="221"/>
      <c r="D353" s="221"/>
      <c r="E353" s="221"/>
      <c r="F353" s="221"/>
      <c r="G353" s="221"/>
      <c r="H353" s="221"/>
      <c r="I353" s="221"/>
      <c r="J353" s="221"/>
      <c r="K353" s="221"/>
      <c r="L353" s="221"/>
      <c r="M353" s="221"/>
      <c r="N353" s="221"/>
      <c r="O353" s="191"/>
      <c r="P353" s="191"/>
      <c r="Q353" s="191"/>
      <c r="R353" s="191"/>
      <c r="S353" s="191"/>
      <c r="T353" s="191"/>
      <c r="U353" s="191"/>
      <c r="V353" s="191"/>
      <c r="W353" s="191"/>
      <c r="X353" s="191"/>
      <c r="Y353" s="191"/>
      <c r="Z353" s="191"/>
      <c r="AA353" s="191"/>
      <c r="AB353" s="191"/>
      <c r="AC353" s="191"/>
      <c r="AD353" s="191"/>
      <c r="AE353" s="191"/>
      <c r="AF353" s="191"/>
      <c r="AG353" s="191"/>
      <c r="AH353" s="191"/>
      <c r="AI353" s="191"/>
      <c r="AJ353" s="191"/>
      <c r="AK353" s="191"/>
      <c r="AL353" s="191"/>
      <c r="AM353" s="191"/>
      <c r="AN353" s="191"/>
      <c r="AO353" s="191"/>
      <c r="AP353" s="191"/>
      <c r="AQ353" s="191"/>
      <c r="AR353" s="191"/>
      <c r="AS353" s="191"/>
      <c r="AT353" s="191"/>
      <c r="AU353" s="191"/>
      <c r="AV353" s="191"/>
      <c r="AW353" s="191"/>
      <c r="AX353" s="191"/>
      <c r="AY353" s="191"/>
      <c r="AZ353" s="191"/>
      <c r="BA353" s="191"/>
    </row>
    <row r="354" spans="1:53" s="192" customFormat="1" ht="18.75" customHeight="1">
      <c r="A354" s="221"/>
      <c r="B354" s="221"/>
      <c r="C354" s="221"/>
      <c r="D354" s="221"/>
      <c r="E354" s="221"/>
      <c r="F354" s="221"/>
      <c r="G354" s="221"/>
      <c r="H354" s="221"/>
      <c r="I354" s="221"/>
      <c r="J354" s="221"/>
      <c r="K354" s="221"/>
      <c r="L354" s="221"/>
      <c r="M354" s="221"/>
      <c r="N354" s="221"/>
      <c r="O354" s="191"/>
      <c r="P354" s="191"/>
      <c r="Q354" s="191"/>
      <c r="R354" s="191"/>
      <c r="S354" s="191"/>
      <c r="T354" s="191"/>
      <c r="U354" s="191"/>
      <c r="V354" s="191"/>
      <c r="W354" s="191"/>
      <c r="X354" s="191"/>
      <c r="Y354" s="191"/>
      <c r="Z354" s="191"/>
      <c r="AA354" s="191"/>
      <c r="AB354" s="191"/>
      <c r="AC354" s="191"/>
      <c r="AD354" s="191"/>
      <c r="AE354" s="191"/>
      <c r="AF354" s="191"/>
      <c r="AG354" s="191"/>
      <c r="AH354" s="191"/>
      <c r="AI354" s="191"/>
      <c r="AJ354" s="191"/>
      <c r="AK354" s="191"/>
      <c r="AL354" s="191"/>
      <c r="AM354" s="191"/>
      <c r="AN354" s="191"/>
      <c r="AO354" s="191"/>
      <c r="AP354" s="191"/>
      <c r="AQ354" s="191"/>
      <c r="AR354" s="191"/>
      <c r="AS354" s="191"/>
      <c r="AT354" s="191"/>
      <c r="AU354" s="191"/>
      <c r="AV354" s="191"/>
      <c r="AW354" s="191"/>
      <c r="AX354" s="191"/>
      <c r="AY354" s="191"/>
      <c r="AZ354" s="191"/>
      <c r="BA354" s="191"/>
    </row>
    <row r="355" spans="1:53" s="192" customFormat="1" ht="18.75" customHeight="1">
      <c r="A355" s="221"/>
      <c r="B355" s="221"/>
      <c r="C355" s="221"/>
      <c r="D355" s="221"/>
      <c r="E355" s="221"/>
      <c r="F355" s="221"/>
      <c r="G355" s="221"/>
      <c r="H355" s="221"/>
      <c r="I355" s="221"/>
      <c r="J355" s="221"/>
      <c r="K355" s="221"/>
      <c r="L355" s="221"/>
      <c r="M355" s="221"/>
      <c r="N355" s="221"/>
      <c r="O355" s="191"/>
      <c r="P355" s="191"/>
      <c r="Q355" s="191"/>
      <c r="R355" s="191"/>
      <c r="S355" s="191"/>
      <c r="T355" s="191"/>
      <c r="U355" s="191"/>
      <c r="V355" s="191"/>
      <c r="W355" s="191"/>
      <c r="X355" s="191"/>
      <c r="Y355" s="191"/>
      <c r="Z355" s="191"/>
      <c r="AA355" s="191"/>
      <c r="AB355" s="191"/>
      <c r="AC355" s="191"/>
      <c r="AD355" s="191"/>
      <c r="AE355" s="191"/>
      <c r="AF355" s="191"/>
      <c r="AG355" s="191"/>
      <c r="AH355" s="191"/>
      <c r="AI355" s="191"/>
      <c r="AJ355" s="191"/>
      <c r="AK355" s="191"/>
      <c r="AL355" s="191"/>
      <c r="AM355" s="191"/>
      <c r="AN355" s="191"/>
      <c r="AO355" s="191"/>
      <c r="AP355" s="191"/>
      <c r="AQ355" s="191"/>
      <c r="AR355" s="191"/>
      <c r="AS355" s="191"/>
      <c r="AT355" s="191"/>
      <c r="AU355" s="191"/>
      <c r="AV355" s="191"/>
      <c r="AW355" s="191"/>
      <c r="AX355" s="191"/>
      <c r="AY355" s="191"/>
      <c r="AZ355" s="191"/>
      <c r="BA355" s="191"/>
    </row>
    <row r="356" spans="1:53" s="192" customFormat="1" ht="18.75" customHeight="1">
      <c r="A356" s="221"/>
      <c r="B356" s="221"/>
      <c r="C356" s="221"/>
      <c r="D356" s="221"/>
      <c r="E356" s="221"/>
      <c r="F356" s="221"/>
      <c r="G356" s="221"/>
      <c r="H356" s="221"/>
      <c r="I356" s="221"/>
      <c r="J356" s="221"/>
      <c r="K356" s="221"/>
      <c r="L356" s="221"/>
      <c r="M356" s="221"/>
      <c r="N356" s="221"/>
      <c r="O356" s="191"/>
      <c r="P356" s="191"/>
      <c r="Q356" s="191"/>
      <c r="R356" s="191"/>
      <c r="S356" s="191"/>
      <c r="T356" s="191"/>
      <c r="U356" s="191"/>
      <c r="V356" s="191"/>
      <c r="W356" s="191"/>
      <c r="X356" s="191"/>
      <c r="Y356" s="191"/>
      <c r="Z356" s="191"/>
      <c r="AA356" s="191"/>
      <c r="AB356" s="191"/>
      <c r="AC356" s="191"/>
      <c r="AD356" s="191"/>
      <c r="AE356" s="191"/>
      <c r="AF356" s="191"/>
      <c r="AG356" s="191"/>
      <c r="AH356" s="191"/>
      <c r="AI356" s="191"/>
      <c r="AJ356" s="191"/>
      <c r="AK356" s="191"/>
      <c r="AL356" s="191"/>
      <c r="AM356" s="191"/>
      <c r="AN356" s="191"/>
      <c r="AO356" s="191"/>
      <c r="AP356" s="191"/>
      <c r="AQ356" s="191"/>
      <c r="AR356" s="191"/>
      <c r="AS356" s="191"/>
      <c r="AT356" s="191"/>
      <c r="AU356" s="191"/>
      <c r="AV356" s="191"/>
      <c r="AW356" s="191"/>
      <c r="AX356" s="191"/>
      <c r="AY356" s="191"/>
      <c r="AZ356" s="191"/>
      <c r="BA356" s="191"/>
    </row>
    <row r="357" spans="1:53" s="192" customFormat="1" ht="18.75" customHeight="1">
      <c r="A357" s="221"/>
      <c r="B357" s="221"/>
      <c r="C357" s="221"/>
      <c r="D357" s="221"/>
      <c r="E357" s="221"/>
      <c r="F357" s="221"/>
      <c r="G357" s="221"/>
      <c r="H357" s="221"/>
      <c r="I357" s="221"/>
      <c r="J357" s="221"/>
      <c r="K357" s="221"/>
      <c r="L357" s="221"/>
      <c r="M357" s="221"/>
      <c r="N357" s="221"/>
      <c r="O357" s="191"/>
      <c r="P357" s="191"/>
      <c r="Q357" s="191"/>
      <c r="R357" s="191"/>
      <c r="S357" s="191"/>
      <c r="T357" s="191"/>
      <c r="U357" s="191"/>
      <c r="V357" s="191"/>
      <c r="W357" s="191"/>
      <c r="X357" s="191"/>
      <c r="Y357" s="191"/>
      <c r="Z357" s="191"/>
      <c r="AA357" s="191"/>
      <c r="AB357" s="191"/>
      <c r="AC357" s="191"/>
      <c r="AD357" s="191"/>
      <c r="AE357" s="191"/>
      <c r="AF357" s="191"/>
      <c r="AG357" s="191"/>
      <c r="AH357" s="191"/>
      <c r="AI357" s="191"/>
      <c r="AJ357" s="191"/>
      <c r="AK357" s="191"/>
      <c r="AL357" s="191"/>
      <c r="AM357" s="191"/>
      <c r="AN357" s="191"/>
      <c r="AO357" s="191"/>
      <c r="AP357" s="191"/>
      <c r="AQ357" s="191"/>
      <c r="AR357" s="191"/>
      <c r="AS357" s="191"/>
      <c r="AT357" s="191"/>
      <c r="AU357" s="191"/>
      <c r="AV357" s="191"/>
      <c r="AW357" s="191"/>
      <c r="AX357" s="191"/>
      <c r="AY357" s="191"/>
      <c r="AZ357" s="191"/>
      <c r="BA357" s="191"/>
    </row>
    <row r="358" spans="1:53" s="192" customFormat="1" ht="18.75" customHeight="1">
      <c r="A358" s="221"/>
      <c r="B358" s="221"/>
      <c r="C358" s="221"/>
      <c r="D358" s="221"/>
      <c r="E358" s="221"/>
      <c r="F358" s="221"/>
      <c r="G358" s="221"/>
      <c r="H358" s="221"/>
      <c r="I358" s="221"/>
      <c r="J358" s="221"/>
      <c r="K358" s="221"/>
      <c r="L358" s="221"/>
      <c r="M358" s="221"/>
      <c r="N358" s="221"/>
      <c r="O358" s="191"/>
      <c r="P358" s="191"/>
      <c r="Q358" s="191"/>
      <c r="R358" s="191"/>
      <c r="S358" s="191"/>
      <c r="T358" s="191"/>
      <c r="U358" s="191"/>
      <c r="V358" s="191"/>
      <c r="W358" s="191"/>
      <c r="X358" s="191"/>
      <c r="Y358" s="191"/>
      <c r="Z358" s="191"/>
      <c r="AA358" s="191"/>
      <c r="AB358" s="191"/>
      <c r="AC358" s="191"/>
      <c r="AD358" s="191"/>
      <c r="AE358" s="191"/>
      <c r="AF358" s="191"/>
      <c r="AG358" s="191"/>
      <c r="AH358" s="191"/>
      <c r="AI358" s="191"/>
      <c r="AJ358" s="191"/>
      <c r="AK358" s="191"/>
      <c r="AL358" s="191"/>
      <c r="AM358" s="191"/>
      <c r="AN358" s="191"/>
      <c r="AO358" s="191"/>
      <c r="AP358" s="191"/>
      <c r="AQ358" s="191"/>
      <c r="AR358" s="191"/>
      <c r="AS358" s="191"/>
      <c r="AT358" s="191"/>
      <c r="AU358" s="191"/>
      <c r="AV358" s="191"/>
      <c r="AW358" s="191"/>
      <c r="AX358" s="191"/>
      <c r="AY358" s="191"/>
      <c r="AZ358" s="191"/>
      <c r="BA358" s="191"/>
    </row>
    <row r="359" spans="1:53" s="192" customFormat="1" ht="18.75" customHeight="1">
      <c r="A359" s="221"/>
      <c r="B359" s="221"/>
      <c r="C359" s="221"/>
      <c r="D359" s="221"/>
      <c r="E359" s="221"/>
      <c r="F359" s="221"/>
      <c r="G359" s="221"/>
      <c r="H359" s="221"/>
      <c r="I359" s="221"/>
      <c r="J359" s="221"/>
      <c r="K359" s="221"/>
      <c r="L359" s="221"/>
      <c r="M359" s="221"/>
      <c r="N359" s="221"/>
      <c r="O359" s="191"/>
      <c r="P359" s="191"/>
      <c r="Q359" s="191"/>
      <c r="R359" s="191"/>
      <c r="S359" s="191"/>
      <c r="T359" s="191"/>
      <c r="U359" s="191"/>
      <c r="V359" s="191"/>
      <c r="W359" s="191"/>
      <c r="X359" s="191"/>
      <c r="Y359" s="191"/>
      <c r="Z359" s="191"/>
      <c r="AA359" s="191"/>
      <c r="AB359" s="191"/>
      <c r="AC359" s="191"/>
      <c r="AD359" s="191"/>
      <c r="AE359" s="191"/>
      <c r="AF359" s="191"/>
      <c r="AG359" s="191"/>
      <c r="AH359" s="191"/>
      <c r="AI359" s="191"/>
      <c r="AJ359" s="191"/>
      <c r="AK359" s="191"/>
      <c r="AL359" s="191"/>
      <c r="AM359" s="191"/>
      <c r="AN359" s="191"/>
      <c r="AO359" s="191"/>
      <c r="AP359" s="191"/>
      <c r="AQ359" s="191"/>
      <c r="AR359" s="191"/>
      <c r="AS359" s="191"/>
      <c r="AT359" s="191"/>
      <c r="AU359" s="191"/>
      <c r="AV359" s="191"/>
      <c r="AW359" s="191"/>
      <c r="AX359" s="191"/>
      <c r="AY359" s="191"/>
      <c r="AZ359" s="191"/>
      <c r="BA359" s="191"/>
    </row>
    <row r="360" spans="1:53" s="192" customFormat="1" ht="18.75" customHeight="1">
      <c r="A360" s="221"/>
      <c r="B360" s="221"/>
      <c r="C360" s="221"/>
      <c r="D360" s="221"/>
      <c r="E360" s="221"/>
      <c r="F360" s="221"/>
      <c r="G360" s="221"/>
      <c r="H360" s="221"/>
      <c r="I360" s="221"/>
      <c r="J360" s="221"/>
      <c r="K360" s="221"/>
      <c r="L360" s="221"/>
      <c r="M360" s="221"/>
      <c r="N360" s="221"/>
      <c r="O360" s="191"/>
      <c r="P360" s="191"/>
      <c r="Q360" s="191"/>
      <c r="R360" s="191"/>
      <c r="S360" s="191"/>
      <c r="T360" s="191"/>
      <c r="U360" s="191"/>
      <c r="V360" s="191"/>
      <c r="W360" s="191"/>
      <c r="X360" s="191"/>
      <c r="Y360" s="191"/>
      <c r="Z360" s="191"/>
      <c r="AA360" s="191"/>
      <c r="AB360" s="191"/>
      <c r="AC360" s="191"/>
      <c r="AD360" s="191"/>
      <c r="AE360" s="191"/>
      <c r="AF360" s="191"/>
      <c r="AG360" s="191"/>
      <c r="AH360" s="191"/>
      <c r="AI360" s="191"/>
      <c r="AJ360" s="191"/>
      <c r="AK360" s="191"/>
      <c r="AL360" s="191"/>
      <c r="AM360" s="191"/>
      <c r="AN360" s="191"/>
      <c r="AO360" s="191"/>
      <c r="AP360" s="191"/>
      <c r="AQ360" s="191"/>
      <c r="AR360" s="191"/>
      <c r="AS360" s="191"/>
      <c r="AT360" s="191"/>
      <c r="AU360" s="191"/>
      <c r="AV360" s="191"/>
      <c r="AW360" s="191"/>
      <c r="AX360" s="191"/>
      <c r="AY360" s="191"/>
      <c r="AZ360" s="191"/>
      <c r="BA360" s="191"/>
    </row>
    <row r="361" spans="1:53" s="192" customFormat="1" ht="18.75" customHeight="1">
      <c r="A361" s="221"/>
      <c r="B361" s="221"/>
      <c r="C361" s="221"/>
      <c r="D361" s="221"/>
      <c r="E361" s="221"/>
      <c r="F361" s="221"/>
      <c r="G361" s="221"/>
      <c r="H361" s="221"/>
      <c r="I361" s="221"/>
      <c r="J361" s="221"/>
      <c r="K361" s="221"/>
      <c r="L361" s="221"/>
      <c r="M361" s="221"/>
      <c r="N361" s="221"/>
      <c r="O361" s="191"/>
      <c r="P361" s="191"/>
      <c r="Q361" s="191"/>
      <c r="R361" s="191"/>
      <c r="S361" s="191"/>
      <c r="T361" s="191"/>
      <c r="U361" s="191"/>
      <c r="V361" s="191"/>
      <c r="W361" s="191"/>
      <c r="X361" s="191"/>
      <c r="Y361" s="191"/>
      <c r="Z361" s="191"/>
      <c r="AA361" s="191"/>
      <c r="AB361" s="191"/>
      <c r="AC361" s="191"/>
      <c r="AD361" s="191"/>
      <c r="AE361" s="191"/>
      <c r="AF361" s="191"/>
      <c r="AG361" s="191"/>
      <c r="AH361" s="191"/>
      <c r="AI361" s="191"/>
      <c r="AJ361" s="191"/>
      <c r="AK361" s="191"/>
      <c r="AL361" s="191"/>
      <c r="AM361" s="191"/>
      <c r="AN361" s="191"/>
      <c r="AO361" s="191"/>
      <c r="AP361" s="191"/>
      <c r="AQ361" s="191"/>
      <c r="AR361" s="191"/>
      <c r="AS361" s="191"/>
      <c r="AT361" s="191"/>
      <c r="AU361" s="191"/>
      <c r="AV361" s="191"/>
      <c r="AW361" s="191"/>
      <c r="AX361" s="191"/>
      <c r="AY361" s="191"/>
      <c r="AZ361" s="191"/>
      <c r="BA361" s="191"/>
    </row>
    <row r="362" spans="1:53" s="192" customFormat="1" ht="18.75" customHeight="1">
      <c r="A362" s="221"/>
      <c r="B362" s="221"/>
      <c r="C362" s="221"/>
      <c r="D362" s="221"/>
      <c r="E362" s="221"/>
      <c r="F362" s="221"/>
      <c r="G362" s="221"/>
      <c r="H362" s="221"/>
      <c r="I362" s="221"/>
      <c r="J362" s="221"/>
      <c r="K362" s="221"/>
      <c r="L362" s="221"/>
      <c r="M362" s="221"/>
      <c r="N362" s="221"/>
      <c r="O362" s="191"/>
      <c r="P362" s="191"/>
      <c r="Q362" s="191"/>
      <c r="R362" s="191"/>
      <c r="S362" s="191"/>
      <c r="T362" s="191"/>
      <c r="U362" s="191"/>
      <c r="V362" s="191"/>
      <c r="W362" s="191"/>
      <c r="X362" s="191"/>
      <c r="Y362" s="191"/>
      <c r="Z362" s="191"/>
      <c r="AA362" s="191"/>
      <c r="AB362" s="191"/>
      <c r="AC362" s="191"/>
      <c r="AD362" s="191"/>
      <c r="AE362" s="191"/>
      <c r="AF362" s="191"/>
      <c r="AG362" s="191"/>
      <c r="AH362" s="191"/>
      <c r="AI362" s="191"/>
      <c r="AJ362" s="191"/>
      <c r="AK362" s="191"/>
      <c r="AL362" s="191"/>
      <c r="AM362" s="191"/>
      <c r="AN362" s="191"/>
      <c r="AO362" s="191"/>
      <c r="AP362" s="191"/>
      <c r="AQ362" s="191"/>
      <c r="AR362" s="191"/>
      <c r="AS362" s="191"/>
      <c r="AT362" s="191"/>
      <c r="AU362" s="191"/>
      <c r="AV362" s="191"/>
      <c r="AW362" s="191"/>
      <c r="AX362" s="191"/>
      <c r="AY362" s="191"/>
      <c r="AZ362" s="191"/>
      <c r="BA362" s="191"/>
    </row>
    <row r="363" spans="1:53" s="192" customFormat="1" ht="18.75" customHeight="1">
      <c r="A363" s="221"/>
      <c r="B363" s="221"/>
      <c r="C363" s="221"/>
      <c r="D363" s="221"/>
      <c r="E363" s="221"/>
      <c r="F363" s="221"/>
      <c r="G363" s="221"/>
      <c r="H363" s="221"/>
      <c r="I363" s="221"/>
      <c r="J363" s="221"/>
      <c r="K363" s="221"/>
      <c r="L363" s="221"/>
      <c r="M363" s="221"/>
      <c r="N363" s="221"/>
      <c r="O363" s="191"/>
      <c r="P363" s="191"/>
      <c r="Q363" s="191"/>
      <c r="R363" s="191"/>
      <c r="S363" s="191"/>
      <c r="T363" s="191"/>
      <c r="U363" s="191"/>
      <c r="V363" s="191"/>
      <c r="W363" s="191"/>
      <c r="X363" s="191"/>
      <c r="Y363" s="191"/>
      <c r="Z363" s="191"/>
      <c r="AA363" s="191"/>
      <c r="AB363" s="191"/>
      <c r="AC363" s="191"/>
      <c r="AD363" s="191"/>
      <c r="AE363" s="191"/>
      <c r="AF363" s="191"/>
      <c r="AG363" s="191"/>
      <c r="AH363" s="191"/>
      <c r="AI363" s="191"/>
      <c r="AJ363" s="191"/>
      <c r="AK363" s="191"/>
      <c r="AL363" s="191"/>
      <c r="AM363" s="191"/>
      <c r="AN363" s="191"/>
      <c r="AO363" s="191"/>
      <c r="AP363" s="191"/>
      <c r="AQ363" s="191"/>
      <c r="AR363" s="191"/>
      <c r="AS363" s="191"/>
      <c r="AT363" s="191"/>
      <c r="AU363" s="191"/>
      <c r="AV363" s="191"/>
      <c r="AW363" s="191"/>
      <c r="AX363" s="191"/>
      <c r="AY363" s="191"/>
      <c r="AZ363" s="191"/>
      <c r="BA363" s="191"/>
    </row>
    <row r="364" spans="1:53" s="192" customFormat="1" ht="18.75" customHeight="1">
      <c r="A364" s="221"/>
      <c r="B364" s="221"/>
      <c r="C364" s="221"/>
      <c r="D364" s="221"/>
      <c r="E364" s="221"/>
      <c r="F364" s="221"/>
      <c r="G364" s="221"/>
      <c r="H364" s="221"/>
      <c r="I364" s="221"/>
      <c r="J364" s="221"/>
      <c r="K364" s="221"/>
      <c r="L364" s="221"/>
      <c r="M364" s="221"/>
      <c r="N364" s="221"/>
      <c r="O364" s="191"/>
      <c r="P364" s="191"/>
      <c r="Q364" s="191"/>
      <c r="R364" s="191"/>
      <c r="S364" s="191"/>
      <c r="T364" s="191"/>
      <c r="U364" s="191"/>
      <c r="V364" s="191"/>
      <c r="W364" s="191"/>
      <c r="X364" s="191"/>
      <c r="Y364" s="191"/>
      <c r="Z364" s="191"/>
      <c r="AA364" s="191"/>
      <c r="AB364" s="191"/>
      <c r="AC364" s="191"/>
      <c r="AD364" s="191"/>
      <c r="AE364" s="191"/>
      <c r="AF364" s="191"/>
      <c r="AG364" s="191"/>
      <c r="AH364" s="191"/>
      <c r="AI364" s="191"/>
      <c r="AJ364" s="191"/>
      <c r="AK364" s="191"/>
      <c r="AL364" s="191"/>
      <c r="AM364" s="191"/>
      <c r="AN364" s="191"/>
      <c r="AO364" s="191"/>
      <c r="AP364" s="191"/>
      <c r="AQ364" s="191"/>
      <c r="AR364" s="191"/>
      <c r="AS364" s="191"/>
      <c r="AT364" s="191"/>
      <c r="AU364" s="191"/>
      <c r="AV364" s="191"/>
      <c r="AW364" s="191"/>
      <c r="AX364" s="191"/>
      <c r="AY364" s="191"/>
      <c r="AZ364" s="191"/>
      <c r="BA364" s="191"/>
    </row>
    <row r="365" spans="1:53" s="192" customFormat="1" ht="18.75" customHeight="1">
      <c r="A365" s="221"/>
      <c r="B365" s="221"/>
      <c r="C365" s="221"/>
      <c r="D365" s="221"/>
      <c r="E365" s="221"/>
      <c r="F365" s="221"/>
      <c r="G365" s="221"/>
      <c r="H365" s="221"/>
      <c r="I365" s="221"/>
      <c r="J365" s="221"/>
      <c r="K365" s="221"/>
      <c r="L365" s="221"/>
      <c r="M365" s="221"/>
      <c r="N365" s="221"/>
      <c r="O365" s="191"/>
      <c r="P365" s="191"/>
      <c r="Q365" s="191"/>
      <c r="R365" s="191"/>
      <c r="S365" s="191"/>
      <c r="T365" s="191"/>
      <c r="U365" s="191"/>
      <c r="V365" s="191"/>
      <c r="W365" s="191"/>
      <c r="X365" s="191"/>
      <c r="Y365" s="191"/>
      <c r="Z365" s="191"/>
      <c r="AA365" s="191"/>
      <c r="AB365" s="191"/>
      <c r="AC365" s="191"/>
      <c r="AD365" s="191"/>
      <c r="AE365" s="191"/>
      <c r="AF365" s="191"/>
      <c r="AG365" s="191"/>
      <c r="AH365" s="191"/>
      <c r="AI365" s="191"/>
      <c r="AJ365" s="191"/>
      <c r="AK365" s="191"/>
      <c r="AL365" s="191"/>
      <c r="AM365" s="191"/>
      <c r="AN365" s="191"/>
      <c r="AO365" s="191"/>
      <c r="AP365" s="191"/>
      <c r="AQ365" s="191"/>
      <c r="AR365" s="191"/>
      <c r="AS365" s="191"/>
      <c r="AT365" s="191"/>
      <c r="AU365" s="191"/>
      <c r="AV365" s="191"/>
      <c r="AW365" s="191"/>
      <c r="AX365" s="191"/>
      <c r="AY365" s="191"/>
      <c r="AZ365" s="191"/>
      <c r="BA365" s="191"/>
    </row>
    <row r="366" spans="1:53" s="192" customFormat="1" ht="18.75" customHeight="1">
      <c r="A366" s="221"/>
      <c r="B366" s="221"/>
      <c r="C366" s="221"/>
      <c r="D366" s="221"/>
      <c r="E366" s="221"/>
      <c r="F366" s="221"/>
      <c r="G366" s="221"/>
      <c r="H366" s="221"/>
      <c r="I366" s="221"/>
      <c r="J366" s="221"/>
      <c r="K366" s="221"/>
      <c r="L366" s="221"/>
      <c r="M366" s="221"/>
      <c r="N366" s="221"/>
      <c r="O366" s="191"/>
      <c r="P366" s="191"/>
      <c r="Q366" s="191"/>
      <c r="R366" s="191"/>
      <c r="S366" s="191"/>
      <c r="T366" s="191"/>
      <c r="U366" s="191"/>
      <c r="V366" s="191"/>
      <c r="W366" s="191"/>
      <c r="X366" s="191"/>
      <c r="Y366" s="191"/>
      <c r="Z366" s="191"/>
      <c r="AA366" s="191"/>
      <c r="AB366" s="191"/>
      <c r="AC366" s="191"/>
      <c r="AD366" s="191"/>
      <c r="AE366" s="191"/>
      <c r="AF366" s="191"/>
      <c r="AG366" s="191"/>
      <c r="AH366" s="191"/>
      <c r="AI366" s="191"/>
      <c r="AJ366" s="191"/>
      <c r="AK366" s="191"/>
      <c r="AL366" s="191"/>
      <c r="AM366" s="191"/>
      <c r="AN366" s="191"/>
      <c r="AO366" s="191"/>
      <c r="AP366" s="191"/>
      <c r="AQ366" s="191"/>
      <c r="AR366" s="191"/>
      <c r="AS366" s="191"/>
      <c r="AT366" s="191"/>
      <c r="AU366" s="191"/>
      <c r="AV366" s="191"/>
      <c r="AW366" s="191"/>
      <c r="AX366" s="191"/>
      <c r="AY366" s="191"/>
      <c r="AZ366" s="191"/>
      <c r="BA366" s="191"/>
    </row>
    <row r="367" spans="1:53" s="192" customFormat="1" ht="18.75" customHeight="1">
      <c r="A367" s="221"/>
      <c r="B367" s="221"/>
      <c r="C367" s="221"/>
      <c r="D367" s="221"/>
      <c r="E367" s="221"/>
      <c r="F367" s="221"/>
      <c r="G367" s="221"/>
      <c r="H367" s="221"/>
      <c r="I367" s="221"/>
      <c r="J367" s="221"/>
      <c r="K367" s="221"/>
      <c r="L367" s="221"/>
      <c r="M367" s="221"/>
      <c r="N367" s="221"/>
      <c r="O367" s="191"/>
      <c r="P367" s="191"/>
      <c r="Q367" s="191"/>
      <c r="R367" s="191"/>
      <c r="S367" s="191"/>
      <c r="T367" s="191"/>
      <c r="U367" s="191"/>
      <c r="V367" s="191"/>
      <c r="W367" s="191"/>
      <c r="X367" s="191"/>
      <c r="Y367" s="191"/>
      <c r="Z367" s="191"/>
      <c r="AA367" s="191"/>
      <c r="AB367" s="191"/>
      <c r="AC367" s="191"/>
      <c r="AD367" s="191"/>
      <c r="AE367" s="191"/>
      <c r="AF367" s="191"/>
      <c r="AG367" s="191"/>
      <c r="AH367" s="191"/>
      <c r="AI367" s="191"/>
      <c r="AJ367" s="191"/>
      <c r="AK367" s="191"/>
      <c r="AL367" s="191"/>
      <c r="AM367" s="191"/>
      <c r="AN367" s="191"/>
      <c r="AO367" s="191"/>
      <c r="AP367" s="191"/>
      <c r="AQ367" s="191"/>
      <c r="AR367" s="191"/>
      <c r="AS367" s="191"/>
      <c r="AT367" s="191"/>
      <c r="AU367" s="191"/>
      <c r="AV367" s="191"/>
      <c r="AW367" s="191"/>
      <c r="AX367" s="191"/>
      <c r="AY367" s="191"/>
      <c r="AZ367" s="191"/>
      <c r="BA367" s="191"/>
    </row>
    <row r="368" spans="1:53" s="192" customFormat="1" ht="18.75" customHeight="1">
      <c r="A368" s="221"/>
      <c r="B368" s="221"/>
      <c r="C368" s="221"/>
      <c r="D368" s="221"/>
      <c r="E368" s="221"/>
      <c r="F368" s="221"/>
      <c r="G368" s="221"/>
      <c r="H368" s="221"/>
      <c r="I368" s="221"/>
      <c r="J368" s="221"/>
      <c r="K368" s="221"/>
      <c r="L368" s="221"/>
      <c r="M368" s="221"/>
      <c r="N368" s="221"/>
      <c r="O368" s="191"/>
      <c r="P368" s="191"/>
      <c r="Q368" s="191"/>
      <c r="R368" s="191"/>
      <c r="S368" s="191"/>
      <c r="T368" s="191"/>
      <c r="U368" s="191"/>
      <c r="V368" s="191"/>
      <c r="W368" s="191"/>
      <c r="X368" s="191"/>
      <c r="Y368" s="191"/>
      <c r="Z368" s="191"/>
      <c r="AA368" s="191"/>
      <c r="AB368" s="191"/>
      <c r="AC368" s="191"/>
      <c r="AD368" s="191"/>
      <c r="AE368" s="191"/>
      <c r="AF368" s="191"/>
      <c r="AG368" s="191"/>
      <c r="AH368" s="191"/>
      <c r="AI368" s="191"/>
      <c r="AJ368" s="191"/>
      <c r="AK368" s="191"/>
      <c r="AL368" s="191"/>
      <c r="AM368" s="191"/>
      <c r="AN368" s="191"/>
      <c r="AO368" s="191"/>
      <c r="AP368" s="191"/>
      <c r="AQ368" s="191"/>
      <c r="AR368" s="191"/>
      <c r="AS368" s="191"/>
      <c r="AT368" s="191"/>
      <c r="AU368" s="191"/>
      <c r="AV368" s="191"/>
      <c r="AW368" s="191"/>
      <c r="AX368" s="191"/>
      <c r="AY368" s="191"/>
      <c r="AZ368" s="191"/>
      <c r="BA368" s="191"/>
    </row>
    <row r="369" spans="1:53" s="192" customFormat="1" ht="18.75" customHeight="1">
      <c r="A369" s="221"/>
      <c r="B369" s="221"/>
      <c r="C369" s="221"/>
      <c r="D369" s="221"/>
      <c r="E369" s="221"/>
      <c r="F369" s="221"/>
      <c r="G369" s="221"/>
      <c r="H369" s="221"/>
      <c r="I369" s="221"/>
      <c r="J369" s="221"/>
      <c r="K369" s="221"/>
      <c r="L369" s="221"/>
      <c r="M369" s="221"/>
      <c r="N369" s="221"/>
      <c r="O369" s="191"/>
      <c r="P369" s="191"/>
      <c r="Q369" s="191"/>
      <c r="R369" s="191"/>
      <c r="S369" s="191"/>
      <c r="T369" s="191"/>
      <c r="U369" s="191"/>
      <c r="V369" s="191"/>
      <c r="W369" s="191"/>
      <c r="X369" s="191"/>
      <c r="Y369" s="191"/>
      <c r="Z369" s="191"/>
      <c r="AA369" s="191"/>
      <c r="AB369" s="191"/>
      <c r="AC369" s="191"/>
      <c r="AD369" s="191"/>
      <c r="AE369" s="191"/>
      <c r="AF369" s="191"/>
      <c r="AG369" s="191"/>
      <c r="AH369" s="191"/>
      <c r="AI369" s="191"/>
      <c r="AJ369" s="191"/>
      <c r="AK369" s="191"/>
      <c r="AL369" s="191"/>
      <c r="AM369" s="191"/>
      <c r="AN369" s="191"/>
      <c r="AO369" s="191"/>
      <c r="AP369" s="191"/>
      <c r="AQ369" s="191"/>
      <c r="AR369" s="191"/>
      <c r="AS369" s="191"/>
      <c r="AT369" s="191"/>
      <c r="AU369" s="191"/>
      <c r="AV369" s="191"/>
      <c r="AW369" s="191"/>
      <c r="AX369" s="191"/>
      <c r="AY369" s="191"/>
      <c r="AZ369" s="191"/>
      <c r="BA369" s="191"/>
    </row>
    <row r="370" spans="1:53" s="192" customFormat="1" ht="18.75" customHeight="1">
      <c r="A370" s="221"/>
      <c r="B370" s="221"/>
      <c r="C370" s="221"/>
      <c r="D370" s="221"/>
      <c r="E370" s="221"/>
      <c r="F370" s="221"/>
      <c r="G370" s="221"/>
      <c r="H370" s="221"/>
      <c r="I370" s="221"/>
      <c r="J370" s="221"/>
      <c r="K370" s="221"/>
      <c r="L370" s="221"/>
      <c r="M370" s="221"/>
      <c r="N370" s="221"/>
      <c r="O370" s="191"/>
      <c r="P370" s="191"/>
      <c r="Q370" s="191"/>
      <c r="R370" s="191"/>
      <c r="S370" s="191"/>
      <c r="T370" s="191"/>
      <c r="U370" s="191"/>
      <c r="V370" s="191"/>
      <c r="W370" s="191"/>
      <c r="X370" s="191"/>
      <c r="Y370" s="191"/>
      <c r="Z370" s="191"/>
      <c r="AA370" s="191"/>
      <c r="AB370" s="191"/>
      <c r="AC370" s="191"/>
      <c r="AD370" s="191"/>
      <c r="AE370" s="191"/>
      <c r="AF370" s="191"/>
      <c r="AG370" s="191"/>
      <c r="AH370" s="191"/>
      <c r="AI370" s="191"/>
      <c r="AJ370" s="191"/>
      <c r="AK370" s="191"/>
      <c r="AL370" s="191"/>
      <c r="AM370" s="191"/>
      <c r="AN370" s="191"/>
      <c r="AO370" s="191"/>
      <c r="AP370" s="191"/>
      <c r="AQ370" s="191"/>
      <c r="AR370" s="191"/>
      <c r="AS370" s="191"/>
      <c r="AT370" s="191"/>
      <c r="AU370" s="191"/>
      <c r="AV370" s="191"/>
      <c r="AW370" s="191"/>
      <c r="AX370" s="191"/>
      <c r="AY370" s="191"/>
      <c r="AZ370" s="191"/>
      <c r="BA370" s="191"/>
    </row>
    <row r="371" spans="1:53" s="192" customFormat="1" ht="18.75" customHeight="1">
      <c r="A371" s="221"/>
      <c r="B371" s="221"/>
      <c r="C371" s="221"/>
      <c r="D371" s="221"/>
      <c r="E371" s="221"/>
      <c r="F371" s="221"/>
      <c r="G371" s="221"/>
      <c r="H371" s="221"/>
      <c r="I371" s="221"/>
      <c r="J371" s="221"/>
      <c r="K371" s="221"/>
      <c r="L371" s="221"/>
      <c r="M371" s="221"/>
      <c r="N371" s="221"/>
      <c r="O371" s="191"/>
      <c r="P371" s="191"/>
      <c r="Q371" s="191"/>
      <c r="R371" s="191"/>
      <c r="S371" s="191"/>
      <c r="T371" s="191"/>
      <c r="U371" s="191"/>
      <c r="V371" s="191"/>
      <c r="W371" s="191"/>
      <c r="X371" s="191"/>
      <c r="Y371" s="191"/>
      <c r="Z371" s="191"/>
      <c r="AA371" s="191"/>
      <c r="AB371" s="191"/>
      <c r="AC371" s="191"/>
      <c r="AD371" s="191"/>
      <c r="AE371" s="191"/>
      <c r="AF371" s="191"/>
      <c r="AG371" s="191"/>
      <c r="AH371" s="191"/>
      <c r="AI371" s="191"/>
      <c r="AJ371" s="191"/>
      <c r="AK371" s="191"/>
      <c r="AL371" s="191"/>
      <c r="AM371" s="191"/>
      <c r="AN371" s="191"/>
      <c r="AO371" s="191"/>
      <c r="AP371" s="191"/>
      <c r="AQ371" s="191"/>
      <c r="AR371" s="191"/>
      <c r="AS371" s="191"/>
      <c r="AT371" s="191"/>
      <c r="AU371" s="191"/>
      <c r="AV371" s="191"/>
      <c r="AW371" s="191"/>
      <c r="AX371" s="191"/>
      <c r="AY371" s="191"/>
      <c r="AZ371" s="191"/>
      <c r="BA371" s="191"/>
    </row>
    <row r="372" spans="1:53" s="192" customFormat="1" ht="18.75" customHeight="1">
      <c r="A372" s="221"/>
      <c r="B372" s="221"/>
      <c r="C372" s="221"/>
      <c r="D372" s="221"/>
      <c r="E372" s="221"/>
      <c r="F372" s="221"/>
      <c r="G372" s="221"/>
      <c r="H372" s="221"/>
      <c r="I372" s="221"/>
      <c r="J372" s="221"/>
      <c r="K372" s="221"/>
      <c r="L372" s="221"/>
      <c r="M372" s="221"/>
      <c r="N372" s="221"/>
      <c r="O372" s="191"/>
      <c r="P372" s="191"/>
      <c r="Q372" s="191"/>
      <c r="R372" s="191"/>
      <c r="S372" s="191"/>
      <c r="T372" s="191"/>
      <c r="U372" s="191"/>
      <c r="V372" s="191"/>
      <c r="W372" s="191"/>
      <c r="X372" s="191"/>
      <c r="Y372" s="191"/>
      <c r="Z372" s="191"/>
      <c r="AA372" s="191"/>
      <c r="AB372" s="191"/>
      <c r="AC372" s="191"/>
      <c r="AD372" s="191"/>
      <c r="AE372" s="191"/>
      <c r="AF372" s="191"/>
      <c r="AG372" s="191"/>
      <c r="AH372" s="191"/>
      <c r="AI372" s="191"/>
      <c r="AJ372" s="191"/>
      <c r="AK372" s="191"/>
      <c r="AL372" s="191"/>
      <c r="AM372" s="191"/>
      <c r="AN372" s="191"/>
      <c r="AO372" s="191"/>
      <c r="AP372" s="191"/>
      <c r="AQ372" s="191"/>
      <c r="AR372" s="191"/>
      <c r="AS372" s="191"/>
      <c r="AT372" s="191"/>
      <c r="AU372" s="191"/>
      <c r="AV372" s="191"/>
      <c r="AW372" s="191"/>
      <c r="AX372" s="191"/>
      <c r="AY372" s="191"/>
      <c r="AZ372" s="191"/>
      <c r="BA372" s="191"/>
    </row>
    <row r="373" spans="1:53" s="192" customFormat="1" ht="18.75" customHeight="1">
      <c r="A373" s="221"/>
      <c r="B373" s="221"/>
      <c r="C373" s="221"/>
      <c r="D373" s="221"/>
      <c r="E373" s="221"/>
      <c r="F373" s="221"/>
      <c r="G373" s="221"/>
      <c r="H373" s="221"/>
      <c r="I373" s="221"/>
      <c r="J373" s="221"/>
      <c r="K373" s="221"/>
      <c r="L373" s="221"/>
      <c r="M373" s="221"/>
      <c r="N373" s="221"/>
      <c r="O373" s="191"/>
      <c r="P373" s="191"/>
      <c r="Q373" s="191"/>
      <c r="R373" s="191"/>
      <c r="S373" s="191"/>
      <c r="T373" s="191"/>
      <c r="U373" s="191"/>
      <c r="V373" s="191"/>
      <c r="W373" s="191"/>
      <c r="X373" s="191"/>
      <c r="Y373" s="191"/>
      <c r="Z373" s="191"/>
      <c r="AA373" s="191"/>
      <c r="AB373" s="191"/>
      <c r="AC373" s="191"/>
      <c r="AD373" s="191"/>
      <c r="AE373" s="191"/>
      <c r="AF373" s="191"/>
      <c r="AG373" s="191"/>
      <c r="AH373" s="191"/>
      <c r="AI373" s="191"/>
      <c r="AJ373" s="191"/>
      <c r="AK373" s="191"/>
      <c r="AL373" s="191"/>
      <c r="AM373" s="191"/>
      <c r="AN373" s="191"/>
      <c r="AO373" s="191"/>
      <c r="AP373" s="191"/>
      <c r="AQ373" s="191"/>
      <c r="AR373" s="191"/>
      <c r="AS373" s="191"/>
      <c r="AT373" s="191"/>
      <c r="AU373" s="191"/>
      <c r="AV373" s="191"/>
      <c r="AW373" s="191"/>
      <c r="AX373" s="191"/>
      <c r="AY373" s="191"/>
      <c r="AZ373" s="191"/>
      <c r="BA373" s="191"/>
    </row>
    <row r="374" spans="1:53" s="192" customFormat="1" ht="18.75" customHeight="1">
      <c r="A374" s="221"/>
      <c r="B374" s="221"/>
      <c r="C374" s="221"/>
      <c r="D374" s="221"/>
      <c r="E374" s="221"/>
      <c r="F374" s="221"/>
      <c r="G374" s="221"/>
      <c r="H374" s="221"/>
      <c r="I374" s="221"/>
      <c r="J374" s="221"/>
      <c r="K374" s="221"/>
      <c r="L374" s="221"/>
      <c r="M374" s="221"/>
      <c r="N374" s="221"/>
      <c r="O374" s="191"/>
      <c r="P374" s="191"/>
      <c r="Q374" s="191"/>
      <c r="R374" s="191"/>
      <c r="S374" s="191"/>
      <c r="T374" s="191"/>
      <c r="U374" s="191"/>
      <c r="V374" s="191"/>
      <c r="W374" s="191"/>
      <c r="X374" s="191"/>
      <c r="Y374" s="191"/>
      <c r="Z374" s="191"/>
      <c r="AA374" s="191"/>
      <c r="AB374" s="191"/>
      <c r="AC374" s="191"/>
      <c r="AD374" s="191"/>
      <c r="AE374" s="191"/>
      <c r="AF374" s="191"/>
      <c r="AG374" s="191"/>
      <c r="AH374" s="191"/>
      <c r="AI374" s="191"/>
      <c r="AJ374" s="191"/>
      <c r="AK374" s="191"/>
      <c r="AL374" s="191"/>
      <c r="AM374" s="191"/>
      <c r="AN374" s="191"/>
      <c r="AO374" s="191"/>
      <c r="AP374" s="191"/>
      <c r="AQ374" s="191"/>
      <c r="AR374" s="191"/>
      <c r="AS374" s="191"/>
      <c r="AT374" s="191"/>
      <c r="AU374" s="191"/>
      <c r="AV374" s="191"/>
      <c r="AW374" s="191"/>
      <c r="AX374" s="191"/>
      <c r="AY374" s="191"/>
      <c r="AZ374" s="191"/>
      <c r="BA374" s="191"/>
    </row>
    <row r="375" spans="1:53" s="192" customFormat="1" ht="18.75" customHeight="1">
      <c r="A375" s="221"/>
      <c r="B375" s="221"/>
      <c r="C375" s="221"/>
      <c r="D375" s="221"/>
      <c r="E375" s="221"/>
      <c r="F375" s="221"/>
      <c r="G375" s="221"/>
      <c r="H375" s="221"/>
      <c r="I375" s="221"/>
      <c r="J375" s="221"/>
      <c r="K375" s="221"/>
      <c r="L375" s="221"/>
      <c r="M375" s="221"/>
      <c r="N375" s="221"/>
      <c r="O375" s="191"/>
      <c r="P375" s="191"/>
      <c r="Q375" s="191"/>
      <c r="R375" s="191"/>
      <c r="S375" s="191"/>
      <c r="T375" s="191"/>
      <c r="U375" s="191"/>
      <c r="V375" s="191"/>
      <c r="W375" s="191"/>
      <c r="X375" s="191"/>
      <c r="Y375" s="191"/>
      <c r="Z375" s="191"/>
      <c r="AA375" s="191"/>
      <c r="AB375" s="191"/>
      <c r="AC375" s="191"/>
      <c r="AD375" s="191"/>
      <c r="AE375" s="191"/>
      <c r="AF375" s="191"/>
      <c r="AG375" s="191"/>
      <c r="AH375" s="191"/>
      <c r="AI375" s="191"/>
      <c r="AJ375" s="191"/>
      <c r="AK375" s="191"/>
      <c r="AL375" s="191"/>
      <c r="AM375" s="191"/>
      <c r="AN375" s="191"/>
      <c r="AO375" s="191"/>
      <c r="AP375" s="191"/>
      <c r="AQ375" s="191"/>
      <c r="AR375" s="191"/>
      <c r="AS375" s="191"/>
      <c r="AT375" s="191"/>
      <c r="AU375" s="191"/>
      <c r="AV375" s="191"/>
      <c r="AW375" s="191"/>
      <c r="AX375" s="191"/>
      <c r="AY375" s="191"/>
      <c r="AZ375" s="191"/>
      <c r="BA375" s="191"/>
    </row>
    <row r="376" spans="1:53" s="192" customFormat="1" ht="18.75" customHeight="1">
      <c r="A376" s="221"/>
      <c r="B376" s="221"/>
      <c r="C376" s="221"/>
      <c r="D376" s="221"/>
      <c r="E376" s="221"/>
      <c r="F376" s="221"/>
      <c r="G376" s="221"/>
      <c r="H376" s="221"/>
      <c r="I376" s="221"/>
      <c r="J376" s="221"/>
      <c r="K376" s="221"/>
      <c r="L376" s="221"/>
      <c r="M376" s="221"/>
      <c r="N376" s="221"/>
      <c r="O376" s="191"/>
      <c r="P376" s="191"/>
      <c r="Q376" s="191"/>
      <c r="R376" s="191"/>
      <c r="S376" s="191"/>
      <c r="T376" s="191"/>
      <c r="U376" s="191"/>
      <c r="V376" s="191"/>
      <c r="W376" s="191"/>
      <c r="X376" s="191"/>
      <c r="Y376" s="191"/>
      <c r="Z376" s="191"/>
      <c r="AA376" s="191"/>
      <c r="AB376" s="191"/>
      <c r="AC376" s="191"/>
      <c r="AD376" s="191"/>
      <c r="AE376" s="191"/>
      <c r="AF376" s="191"/>
      <c r="AG376" s="191"/>
      <c r="AH376" s="191"/>
      <c r="AI376" s="191"/>
      <c r="AJ376" s="191"/>
      <c r="AK376" s="191"/>
      <c r="AL376" s="191"/>
      <c r="AM376" s="191"/>
      <c r="AN376" s="191"/>
      <c r="AO376" s="191"/>
      <c r="AP376" s="191"/>
      <c r="AQ376" s="191"/>
      <c r="AR376" s="191"/>
      <c r="AS376" s="191"/>
      <c r="AT376" s="191"/>
      <c r="AU376" s="191"/>
      <c r="AV376" s="191"/>
      <c r="AW376" s="191"/>
      <c r="AX376" s="191"/>
      <c r="AY376" s="191"/>
      <c r="AZ376" s="191"/>
      <c r="BA376" s="191"/>
    </row>
    <row r="377" spans="1:53" s="192" customFormat="1" ht="18.75" customHeight="1">
      <c r="A377" s="221"/>
      <c r="B377" s="221"/>
      <c r="C377" s="221"/>
      <c r="D377" s="221"/>
      <c r="E377" s="221"/>
      <c r="F377" s="221"/>
      <c r="G377" s="221"/>
      <c r="H377" s="221"/>
      <c r="I377" s="221"/>
      <c r="J377" s="221"/>
      <c r="K377" s="221"/>
      <c r="L377" s="221"/>
      <c r="M377" s="221"/>
      <c r="N377" s="221"/>
      <c r="O377" s="191"/>
      <c r="P377" s="191"/>
      <c r="Q377" s="191"/>
      <c r="R377" s="191"/>
      <c r="S377" s="191"/>
      <c r="T377" s="191"/>
      <c r="U377" s="191"/>
      <c r="V377" s="191"/>
      <c r="W377" s="191"/>
      <c r="X377" s="191"/>
      <c r="Y377" s="191"/>
      <c r="Z377" s="191"/>
      <c r="AA377" s="191"/>
      <c r="AB377" s="191"/>
      <c r="AC377" s="191"/>
      <c r="AD377" s="191"/>
      <c r="AE377" s="191"/>
      <c r="AF377" s="191"/>
      <c r="AG377" s="191"/>
      <c r="AH377" s="191"/>
      <c r="AI377" s="191"/>
      <c r="AJ377" s="191"/>
      <c r="AK377" s="191"/>
      <c r="AL377" s="191"/>
      <c r="AM377" s="191"/>
      <c r="AN377" s="191"/>
      <c r="AO377" s="191"/>
      <c r="AP377" s="191"/>
      <c r="AQ377" s="191"/>
      <c r="AR377" s="191"/>
      <c r="AS377" s="191"/>
      <c r="AT377" s="191"/>
      <c r="AU377" s="191"/>
      <c r="AV377" s="191"/>
      <c r="AW377" s="191"/>
      <c r="AX377" s="191"/>
      <c r="AY377" s="191"/>
      <c r="AZ377" s="191"/>
      <c r="BA377" s="191"/>
    </row>
    <row r="378" spans="1:53" s="192" customFormat="1" ht="18.75" customHeight="1">
      <c r="A378" s="221"/>
      <c r="B378" s="221"/>
      <c r="C378" s="221"/>
      <c r="D378" s="221"/>
      <c r="E378" s="221"/>
      <c r="F378" s="221"/>
      <c r="G378" s="221"/>
      <c r="H378" s="221"/>
      <c r="I378" s="221"/>
      <c r="J378" s="221"/>
      <c r="K378" s="221"/>
      <c r="L378" s="221"/>
      <c r="M378" s="221"/>
      <c r="N378" s="221"/>
      <c r="O378" s="191"/>
      <c r="P378" s="191"/>
      <c r="Q378" s="191"/>
      <c r="R378" s="191"/>
      <c r="S378" s="191"/>
      <c r="T378" s="191"/>
      <c r="U378" s="191"/>
      <c r="V378" s="191"/>
      <c r="W378" s="191"/>
      <c r="X378" s="191"/>
      <c r="Y378" s="191"/>
      <c r="Z378" s="191"/>
      <c r="AA378" s="191"/>
      <c r="AB378" s="191"/>
      <c r="AC378" s="191"/>
      <c r="AD378" s="191"/>
      <c r="AE378" s="191"/>
      <c r="AF378" s="191"/>
      <c r="AG378" s="191"/>
      <c r="AH378" s="191"/>
      <c r="AI378" s="191"/>
      <c r="AJ378" s="191"/>
      <c r="AK378" s="191"/>
      <c r="AL378" s="191"/>
      <c r="AM378" s="191"/>
      <c r="AN378" s="191"/>
      <c r="AO378" s="191"/>
      <c r="AP378" s="191"/>
      <c r="AQ378" s="191"/>
      <c r="AR378" s="191"/>
      <c r="AS378" s="191"/>
      <c r="AT378" s="191"/>
      <c r="AU378" s="191"/>
      <c r="AV378" s="191"/>
      <c r="AW378" s="191"/>
      <c r="AX378" s="191"/>
      <c r="AY378" s="191"/>
      <c r="AZ378" s="191"/>
      <c r="BA378" s="191"/>
    </row>
    <row r="379" spans="1:53" s="192" customFormat="1" ht="18.75" customHeight="1">
      <c r="A379" s="221"/>
      <c r="B379" s="221"/>
      <c r="C379" s="221"/>
      <c r="D379" s="221"/>
      <c r="E379" s="221"/>
      <c r="F379" s="221"/>
      <c r="G379" s="221"/>
      <c r="H379" s="221"/>
      <c r="I379" s="221"/>
      <c r="J379" s="221"/>
      <c r="K379" s="221"/>
      <c r="L379" s="221"/>
      <c r="M379" s="221"/>
      <c r="N379" s="221"/>
      <c r="O379" s="191"/>
      <c r="P379" s="191"/>
      <c r="Q379" s="191"/>
      <c r="R379" s="191"/>
      <c r="S379" s="191"/>
      <c r="T379" s="191"/>
      <c r="U379" s="191"/>
      <c r="V379" s="191"/>
      <c r="W379" s="191"/>
      <c r="X379" s="191"/>
      <c r="Y379" s="191"/>
      <c r="Z379" s="191"/>
      <c r="AA379" s="191"/>
      <c r="AB379" s="191"/>
      <c r="AC379" s="191"/>
      <c r="AD379" s="191"/>
      <c r="AE379" s="191"/>
      <c r="AF379" s="191"/>
      <c r="AG379" s="191"/>
      <c r="AH379" s="191"/>
      <c r="AI379" s="191"/>
      <c r="AJ379" s="191"/>
      <c r="AK379" s="191"/>
      <c r="AL379" s="191"/>
      <c r="AM379" s="191"/>
      <c r="AN379" s="191"/>
      <c r="AO379" s="191"/>
      <c r="AP379" s="191"/>
      <c r="AQ379" s="191"/>
      <c r="AR379" s="191"/>
      <c r="AS379" s="191"/>
      <c r="AT379" s="191"/>
      <c r="AU379" s="191"/>
      <c r="AV379" s="191"/>
      <c r="AW379" s="191"/>
      <c r="AX379" s="191"/>
      <c r="AY379" s="191"/>
      <c r="AZ379" s="191"/>
      <c r="BA379" s="191"/>
    </row>
    <row r="380" spans="1:53" s="192" customFormat="1" ht="18.75" customHeight="1">
      <c r="A380" s="221"/>
      <c r="B380" s="221"/>
      <c r="C380" s="221"/>
      <c r="D380" s="221"/>
      <c r="E380" s="221"/>
      <c r="F380" s="221"/>
      <c r="G380" s="221"/>
      <c r="H380" s="221"/>
      <c r="I380" s="221"/>
      <c r="J380" s="221"/>
      <c r="K380" s="221"/>
      <c r="L380" s="221"/>
      <c r="M380" s="221"/>
      <c r="N380" s="221"/>
      <c r="O380" s="191"/>
      <c r="P380" s="191"/>
      <c r="Q380" s="191"/>
      <c r="R380" s="191"/>
      <c r="S380" s="191"/>
      <c r="T380" s="191"/>
      <c r="U380" s="191"/>
      <c r="V380" s="191"/>
      <c r="W380" s="191"/>
      <c r="X380" s="191"/>
      <c r="Y380" s="191"/>
      <c r="Z380" s="191"/>
      <c r="AA380" s="191"/>
      <c r="AB380" s="191"/>
      <c r="AC380" s="191"/>
      <c r="AD380" s="191"/>
      <c r="AE380" s="191"/>
      <c r="AF380" s="191"/>
      <c r="AG380" s="191"/>
      <c r="AH380" s="191"/>
      <c r="AI380" s="191"/>
      <c r="AJ380" s="191"/>
      <c r="AK380" s="191"/>
      <c r="AL380" s="191"/>
      <c r="AM380" s="191"/>
      <c r="AN380" s="191"/>
      <c r="AO380" s="191"/>
      <c r="AP380" s="191"/>
      <c r="AQ380" s="191"/>
      <c r="AR380" s="191"/>
      <c r="AS380" s="191"/>
      <c r="AT380" s="191"/>
      <c r="AU380" s="191"/>
      <c r="AV380" s="191"/>
      <c r="AW380" s="191"/>
      <c r="AX380" s="191"/>
      <c r="AY380" s="191"/>
      <c r="AZ380" s="191"/>
      <c r="BA380" s="191"/>
    </row>
    <row r="381" spans="1:53" s="192" customFormat="1" ht="18.75" customHeight="1">
      <c r="A381" s="221"/>
      <c r="B381" s="221"/>
      <c r="C381" s="221"/>
      <c r="D381" s="221"/>
      <c r="E381" s="221"/>
      <c r="F381" s="221"/>
      <c r="G381" s="221"/>
      <c r="H381" s="221"/>
      <c r="I381" s="221"/>
      <c r="J381" s="221"/>
      <c r="K381" s="221"/>
      <c r="L381" s="221"/>
      <c r="M381" s="221"/>
      <c r="N381" s="221"/>
      <c r="O381" s="191"/>
      <c r="P381" s="191"/>
      <c r="Q381" s="191"/>
      <c r="R381" s="191"/>
      <c r="S381" s="191"/>
      <c r="T381" s="191"/>
      <c r="U381" s="191"/>
      <c r="V381" s="191"/>
      <c r="W381" s="191"/>
      <c r="X381" s="191"/>
      <c r="Y381" s="191"/>
      <c r="Z381" s="191"/>
      <c r="AA381" s="191"/>
      <c r="AB381" s="191"/>
      <c r="AC381" s="191"/>
      <c r="AD381" s="191"/>
      <c r="AE381" s="191"/>
      <c r="AF381" s="191"/>
      <c r="AG381" s="191"/>
      <c r="AH381" s="191"/>
      <c r="AI381" s="191"/>
      <c r="AJ381" s="191"/>
      <c r="AK381" s="191"/>
      <c r="AL381" s="191"/>
      <c r="AM381" s="191"/>
      <c r="AN381" s="191"/>
      <c r="AO381" s="191"/>
      <c r="AP381" s="191"/>
      <c r="AQ381" s="191"/>
      <c r="AR381" s="191"/>
      <c r="AS381" s="191"/>
      <c r="AT381" s="191"/>
      <c r="AU381" s="191"/>
      <c r="AV381" s="191"/>
      <c r="AW381" s="191"/>
      <c r="AX381" s="191"/>
      <c r="AY381" s="191"/>
      <c r="AZ381" s="191"/>
      <c r="BA381" s="191"/>
    </row>
    <row r="382" spans="1:53" s="192" customFormat="1" ht="18.75" customHeight="1">
      <c r="A382" s="221"/>
      <c r="B382" s="221"/>
      <c r="C382" s="221"/>
      <c r="D382" s="221"/>
      <c r="E382" s="221"/>
      <c r="F382" s="221"/>
      <c r="G382" s="221"/>
      <c r="H382" s="221"/>
      <c r="I382" s="221"/>
      <c r="J382" s="221"/>
      <c r="K382" s="221"/>
      <c r="L382" s="221"/>
      <c r="M382" s="221"/>
      <c r="N382" s="221"/>
      <c r="O382" s="191"/>
      <c r="P382" s="191"/>
      <c r="Q382" s="191"/>
      <c r="R382" s="191"/>
      <c r="S382" s="191"/>
      <c r="T382" s="191"/>
      <c r="U382" s="191"/>
      <c r="V382" s="191"/>
      <c r="W382" s="191"/>
      <c r="X382" s="191"/>
      <c r="Y382" s="191"/>
      <c r="Z382" s="191"/>
      <c r="AA382" s="191"/>
      <c r="AB382" s="191"/>
      <c r="AC382" s="191"/>
      <c r="AD382" s="191"/>
      <c r="AE382" s="191"/>
      <c r="AF382" s="191"/>
      <c r="AG382" s="191"/>
      <c r="AH382" s="191"/>
      <c r="AI382" s="191"/>
      <c r="AJ382" s="191"/>
      <c r="AK382" s="191"/>
      <c r="AL382" s="191"/>
      <c r="AM382" s="191"/>
      <c r="AN382" s="191"/>
      <c r="AO382" s="191"/>
      <c r="AP382" s="191"/>
      <c r="AQ382" s="191"/>
      <c r="AR382" s="191"/>
      <c r="AS382" s="191"/>
      <c r="AT382" s="191"/>
      <c r="AU382" s="191"/>
      <c r="AV382" s="191"/>
      <c r="AW382" s="191"/>
      <c r="AX382" s="191"/>
      <c r="AY382" s="191"/>
      <c r="AZ382" s="191"/>
      <c r="BA382" s="191"/>
    </row>
    <row r="383" spans="1:53" s="192" customFormat="1" ht="18.75" customHeight="1">
      <c r="A383" s="221"/>
      <c r="B383" s="221"/>
      <c r="C383" s="221"/>
      <c r="D383" s="221"/>
      <c r="E383" s="221"/>
      <c r="F383" s="221"/>
      <c r="G383" s="221"/>
      <c r="H383" s="221"/>
      <c r="I383" s="221"/>
      <c r="J383" s="221"/>
      <c r="K383" s="221"/>
      <c r="L383" s="221"/>
      <c r="M383" s="221"/>
      <c r="N383" s="221"/>
      <c r="O383" s="191"/>
      <c r="P383" s="191"/>
      <c r="Q383" s="191"/>
      <c r="R383" s="191"/>
      <c r="S383" s="191"/>
      <c r="T383" s="191"/>
      <c r="U383" s="191"/>
      <c r="V383" s="191"/>
      <c r="W383" s="191"/>
      <c r="X383" s="191"/>
      <c r="Y383" s="191"/>
      <c r="Z383" s="191"/>
      <c r="AA383" s="191"/>
      <c r="AB383" s="191"/>
      <c r="AC383" s="191"/>
      <c r="AD383" s="191"/>
      <c r="AE383" s="191"/>
      <c r="AF383" s="191"/>
      <c r="AG383" s="191"/>
      <c r="AH383" s="191"/>
      <c r="AI383" s="191"/>
      <c r="AJ383" s="191"/>
      <c r="AK383" s="191"/>
      <c r="AL383" s="191"/>
      <c r="AM383" s="191"/>
      <c r="AN383" s="191"/>
      <c r="AO383" s="191"/>
      <c r="AP383" s="191"/>
      <c r="AQ383" s="191"/>
      <c r="AR383" s="191"/>
      <c r="AS383" s="191"/>
      <c r="AT383" s="191"/>
      <c r="AU383" s="191"/>
      <c r="AV383" s="191"/>
      <c r="AW383" s="191"/>
      <c r="AX383" s="191"/>
      <c r="AY383" s="191"/>
      <c r="AZ383" s="191"/>
      <c r="BA383" s="191"/>
    </row>
    <row r="384" spans="1:53" s="192" customFormat="1" ht="18.75" customHeight="1">
      <c r="A384" s="221"/>
      <c r="B384" s="221"/>
      <c r="C384" s="221"/>
      <c r="D384" s="221"/>
      <c r="E384" s="221"/>
      <c r="F384" s="221"/>
      <c r="G384" s="221"/>
      <c r="H384" s="221"/>
      <c r="I384" s="221"/>
      <c r="J384" s="221"/>
      <c r="K384" s="221"/>
      <c r="L384" s="221"/>
      <c r="M384" s="221"/>
      <c r="N384" s="221"/>
      <c r="O384" s="191"/>
      <c r="P384" s="191"/>
      <c r="Q384" s="191"/>
      <c r="R384" s="191"/>
      <c r="S384" s="191"/>
      <c r="T384" s="191"/>
      <c r="U384" s="191"/>
      <c r="V384" s="191"/>
      <c r="W384" s="191"/>
      <c r="X384" s="191"/>
      <c r="Y384" s="191"/>
      <c r="Z384" s="191"/>
      <c r="AA384" s="191"/>
      <c r="AB384" s="191"/>
      <c r="AC384" s="191"/>
      <c r="AD384" s="191"/>
      <c r="AE384" s="191"/>
      <c r="AF384" s="191"/>
      <c r="AG384" s="191"/>
      <c r="AH384" s="191"/>
      <c r="AI384" s="191"/>
      <c r="AJ384" s="191"/>
      <c r="AK384" s="191"/>
      <c r="AL384" s="191"/>
      <c r="AM384" s="191"/>
      <c r="AN384" s="191"/>
      <c r="AO384" s="191"/>
      <c r="AP384" s="191"/>
      <c r="AQ384" s="191"/>
      <c r="AR384" s="191"/>
      <c r="AS384" s="191"/>
      <c r="AT384" s="191"/>
      <c r="AU384" s="191"/>
      <c r="AV384" s="191"/>
      <c r="AW384" s="191"/>
      <c r="AX384" s="191"/>
      <c r="AY384" s="191"/>
      <c r="AZ384" s="191"/>
      <c r="BA384" s="191"/>
    </row>
    <row r="385" spans="1:53" s="192" customFormat="1" ht="18.75" customHeight="1">
      <c r="A385" s="221"/>
      <c r="B385" s="221"/>
      <c r="C385" s="221"/>
      <c r="D385" s="221"/>
      <c r="E385" s="221"/>
      <c r="F385" s="221"/>
      <c r="G385" s="221"/>
      <c r="H385" s="221"/>
      <c r="I385" s="221"/>
      <c r="J385" s="221"/>
      <c r="K385" s="221"/>
      <c r="L385" s="221"/>
      <c r="M385" s="221"/>
      <c r="N385" s="221"/>
      <c r="O385" s="191"/>
      <c r="P385" s="191"/>
      <c r="Q385" s="191"/>
      <c r="R385" s="191"/>
      <c r="S385" s="191"/>
      <c r="T385" s="191"/>
      <c r="U385" s="191"/>
      <c r="V385" s="191"/>
      <c r="W385" s="191"/>
      <c r="X385" s="191"/>
      <c r="Y385" s="191"/>
      <c r="Z385" s="191"/>
      <c r="AA385" s="191"/>
      <c r="AB385" s="191"/>
      <c r="AC385" s="191"/>
      <c r="AD385" s="191"/>
      <c r="AE385" s="191"/>
      <c r="AF385" s="191"/>
      <c r="AG385" s="191"/>
      <c r="AH385" s="191"/>
      <c r="AI385" s="191"/>
      <c r="AJ385" s="191"/>
      <c r="AK385" s="191"/>
      <c r="AL385" s="191"/>
      <c r="AM385" s="191"/>
      <c r="AN385" s="191"/>
      <c r="AO385" s="191"/>
      <c r="AP385" s="191"/>
      <c r="AQ385" s="191"/>
      <c r="AR385" s="191"/>
      <c r="AS385" s="191"/>
      <c r="AT385" s="191"/>
      <c r="AU385" s="191"/>
      <c r="AV385" s="191"/>
      <c r="AW385" s="191"/>
      <c r="AX385" s="191"/>
      <c r="AY385" s="191"/>
      <c r="AZ385" s="191"/>
      <c r="BA385" s="191"/>
    </row>
    <row r="386" spans="1:53" s="192" customFormat="1" ht="18.75" customHeight="1">
      <c r="A386" s="221"/>
      <c r="B386" s="221"/>
      <c r="C386" s="221"/>
      <c r="D386" s="221"/>
      <c r="E386" s="221"/>
      <c r="F386" s="221"/>
      <c r="G386" s="221"/>
      <c r="H386" s="221"/>
      <c r="I386" s="221"/>
      <c r="J386" s="221"/>
      <c r="K386" s="221"/>
      <c r="L386" s="221"/>
      <c r="M386" s="221"/>
      <c r="N386" s="221"/>
      <c r="O386" s="191"/>
      <c r="P386" s="191"/>
      <c r="Q386" s="191"/>
      <c r="R386" s="191"/>
      <c r="S386" s="191"/>
      <c r="T386" s="191"/>
      <c r="U386" s="191"/>
      <c r="V386" s="191"/>
      <c r="W386" s="191"/>
      <c r="X386" s="191"/>
      <c r="Y386" s="191"/>
      <c r="Z386" s="191"/>
      <c r="AA386" s="191"/>
      <c r="AB386" s="191"/>
      <c r="AC386" s="191"/>
      <c r="AD386" s="191"/>
      <c r="AE386" s="191"/>
      <c r="AF386" s="191"/>
      <c r="AG386" s="191"/>
      <c r="AH386" s="191"/>
      <c r="AI386" s="191"/>
      <c r="AJ386" s="191"/>
      <c r="AK386" s="191"/>
      <c r="AL386" s="191"/>
      <c r="AM386" s="191"/>
      <c r="AN386" s="191"/>
      <c r="AO386" s="191"/>
      <c r="AP386" s="191"/>
      <c r="AQ386" s="191"/>
      <c r="AR386" s="191"/>
      <c r="AS386" s="191"/>
      <c r="AT386" s="191"/>
      <c r="AU386" s="191"/>
      <c r="AV386" s="191"/>
      <c r="AW386" s="191"/>
      <c r="AX386" s="191"/>
      <c r="AY386" s="191"/>
      <c r="AZ386" s="191"/>
      <c r="BA386" s="191"/>
    </row>
    <row r="387" spans="1:53" s="192" customFormat="1" ht="18.75" customHeight="1">
      <c r="A387" s="221"/>
      <c r="B387" s="221"/>
      <c r="C387" s="221"/>
      <c r="D387" s="221"/>
      <c r="E387" s="221"/>
      <c r="F387" s="221"/>
      <c r="G387" s="221"/>
      <c r="H387" s="221"/>
      <c r="I387" s="221"/>
      <c r="J387" s="221"/>
      <c r="K387" s="221"/>
      <c r="L387" s="221"/>
      <c r="M387" s="221"/>
      <c r="N387" s="221"/>
      <c r="O387" s="191"/>
      <c r="P387" s="191"/>
      <c r="Q387" s="191"/>
      <c r="R387" s="191"/>
      <c r="S387" s="191"/>
      <c r="T387" s="191"/>
      <c r="U387" s="191"/>
      <c r="V387" s="191"/>
      <c r="W387" s="191"/>
      <c r="X387" s="191"/>
      <c r="Y387" s="191"/>
      <c r="Z387" s="191"/>
      <c r="AA387" s="191"/>
      <c r="AB387" s="191"/>
      <c r="AC387" s="191"/>
      <c r="AD387" s="191"/>
      <c r="AE387" s="191"/>
      <c r="AF387" s="191"/>
      <c r="AG387" s="191"/>
      <c r="AH387" s="191"/>
      <c r="AI387" s="191"/>
      <c r="AJ387" s="191"/>
      <c r="AK387" s="191"/>
      <c r="AL387" s="191"/>
      <c r="AM387" s="191"/>
      <c r="AN387" s="191"/>
      <c r="AO387" s="191"/>
      <c r="AP387" s="191"/>
      <c r="AQ387" s="191"/>
      <c r="AR387" s="191"/>
      <c r="AS387" s="191"/>
      <c r="AT387" s="191"/>
      <c r="AU387" s="191"/>
      <c r="AV387" s="191"/>
      <c r="AW387" s="191"/>
      <c r="AX387" s="191"/>
      <c r="AY387" s="191"/>
      <c r="AZ387" s="191"/>
      <c r="BA387" s="191"/>
    </row>
    <row r="388" spans="1:53" s="192" customFormat="1" ht="18.75" customHeight="1">
      <c r="A388" s="221"/>
      <c r="B388" s="221"/>
      <c r="C388" s="221"/>
      <c r="D388" s="221"/>
      <c r="E388" s="221"/>
      <c r="F388" s="221"/>
      <c r="G388" s="221"/>
      <c r="H388" s="221"/>
      <c r="I388" s="221"/>
      <c r="J388" s="221"/>
      <c r="K388" s="221"/>
      <c r="L388" s="221"/>
      <c r="M388" s="221"/>
      <c r="N388" s="221"/>
      <c r="O388" s="191"/>
      <c r="P388" s="191"/>
      <c r="Q388" s="191"/>
      <c r="R388" s="191"/>
      <c r="S388" s="191"/>
      <c r="T388" s="191"/>
      <c r="U388" s="191"/>
      <c r="V388" s="191"/>
      <c r="W388" s="191"/>
      <c r="X388" s="191"/>
      <c r="Y388" s="191"/>
      <c r="Z388" s="191"/>
      <c r="AA388" s="191"/>
      <c r="AB388" s="191"/>
      <c r="AC388" s="191"/>
      <c r="AD388" s="191"/>
      <c r="AE388" s="191"/>
      <c r="AF388" s="191"/>
      <c r="AG388" s="191"/>
      <c r="AH388" s="191"/>
      <c r="AI388" s="191"/>
      <c r="AJ388" s="191"/>
      <c r="AK388" s="191"/>
      <c r="AL388" s="191"/>
      <c r="AM388" s="191"/>
      <c r="AN388" s="191"/>
      <c r="AO388" s="191"/>
      <c r="AP388" s="191"/>
      <c r="AQ388" s="191"/>
      <c r="AR388" s="191"/>
      <c r="AS388" s="191"/>
      <c r="AT388" s="191"/>
      <c r="AU388" s="191"/>
      <c r="AV388" s="191"/>
      <c r="AW388" s="191"/>
      <c r="AX388" s="191"/>
      <c r="AY388" s="191"/>
      <c r="AZ388" s="191"/>
      <c r="BA388" s="191"/>
    </row>
    <row r="389" spans="1:53" s="192" customFormat="1" ht="18.75" customHeight="1">
      <c r="A389" s="221"/>
      <c r="B389" s="221"/>
      <c r="C389" s="221"/>
      <c r="D389" s="221"/>
      <c r="E389" s="221"/>
      <c r="F389" s="221"/>
      <c r="G389" s="221"/>
      <c r="H389" s="221"/>
      <c r="I389" s="221"/>
      <c r="J389" s="221"/>
      <c r="K389" s="221"/>
      <c r="L389" s="221"/>
      <c r="M389" s="221"/>
      <c r="N389" s="221"/>
      <c r="O389" s="191"/>
      <c r="P389" s="191"/>
      <c r="Q389" s="191"/>
      <c r="R389" s="191"/>
      <c r="S389" s="191"/>
      <c r="T389" s="191"/>
      <c r="U389" s="191"/>
      <c r="V389" s="191"/>
      <c r="W389" s="191"/>
      <c r="X389" s="191"/>
      <c r="Y389" s="191"/>
      <c r="Z389" s="191"/>
      <c r="AA389" s="191"/>
      <c r="AB389" s="191"/>
      <c r="AC389" s="191"/>
      <c r="AD389" s="191"/>
      <c r="AE389" s="191"/>
      <c r="AF389" s="191"/>
      <c r="AG389" s="191"/>
      <c r="AH389" s="191"/>
      <c r="AI389" s="191"/>
      <c r="AJ389" s="191"/>
      <c r="AK389" s="191"/>
      <c r="AL389" s="191"/>
      <c r="AM389" s="191"/>
      <c r="AN389" s="191"/>
      <c r="AO389" s="191"/>
      <c r="AP389" s="191"/>
      <c r="AQ389" s="191"/>
      <c r="AR389" s="191"/>
      <c r="AS389" s="191"/>
      <c r="AT389" s="191"/>
      <c r="AU389" s="191"/>
      <c r="AV389" s="191"/>
      <c r="AW389" s="191"/>
      <c r="AX389" s="191"/>
      <c r="AY389" s="191"/>
      <c r="AZ389" s="191"/>
      <c r="BA389" s="191"/>
    </row>
    <row r="390" spans="1:53" s="192" customFormat="1" ht="18.75" customHeight="1">
      <c r="A390" s="221"/>
      <c r="B390" s="221"/>
      <c r="C390" s="221"/>
      <c r="D390" s="221"/>
      <c r="E390" s="221"/>
      <c r="F390" s="221"/>
      <c r="G390" s="221"/>
      <c r="H390" s="221"/>
      <c r="I390" s="221"/>
      <c r="J390" s="221"/>
      <c r="K390" s="221"/>
      <c r="L390" s="221"/>
      <c r="M390" s="221"/>
      <c r="N390" s="221"/>
      <c r="O390" s="191"/>
      <c r="P390" s="191"/>
      <c r="Q390" s="191"/>
      <c r="R390" s="191"/>
      <c r="S390" s="191"/>
      <c r="T390" s="191"/>
      <c r="U390" s="191"/>
      <c r="V390" s="191"/>
      <c r="W390" s="191"/>
      <c r="X390" s="191"/>
      <c r="Y390" s="191"/>
      <c r="Z390" s="191"/>
      <c r="AA390" s="191"/>
      <c r="AB390" s="191"/>
      <c r="AC390" s="191"/>
      <c r="AD390" s="191"/>
      <c r="AE390" s="191"/>
      <c r="AF390" s="191"/>
      <c r="AG390" s="191"/>
      <c r="AH390" s="191"/>
      <c r="AI390" s="191"/>
      <c r="AJ390" s="191"/>
      <c r="AK390" s="191"/>
      <c r="AL390" s="191"/>
      <c r="AM390" s="191"/>
      <c r="AN390" s="191"/>
      <c r="AO390" s="191"/>
      <c r="AP390" s="191"/>
      <c r="AQ390" s="191"/>
      <c r="AR390" s="191"/>
      <c r="AS390" s="191"/>
      <c r="AT390" s="191"/>
      <c r="AU390" s="191"/>
      <c r="AV390" s="191"/>
      <c r="AW390" s="191"/>
      <c r="AX390" s="191"/>
      <c r="AY390" s="191"/>
      <c r="AZ390" s="191"/>
      <c r="BA390" s="191"/>
    </row>
    <row r="391" spans="1:53" s="192" customFormat="1" ht="18.75" customHeight="1">
      <c r="A391" s="221"/>
      <c r="B391" s="221"/>
      <c r="C391" s="221"/>
      <c r="D391" s="221"/>
      <c r="E391" s="221"/>
      <c r="F391" s="221"/>
      <c r="G391" s="221"/>
      <c r="H391" s="221"/>
      <c r="I391" s="221"/>
      <c r="J391" s="221"/>
      <c r="K391" s="221"/>
      <c r="L391" s="221"/>
      <c r="M391" s="221"/>
      <c r="N391" s="221"/>
      <c r="O391" s="191"/>
      <c r="P391" s="191"/>
      <c r="Q391" s="191"/>
      <c r="R391" s="191"/>
      <c r="S391" s="191"/>
      <c r="T391" s="191"/>
      <c r="U391" s="191"/>
      <c r="V391" s="191"/>
      <c r="W391" s="191"/>
      <c r="X391" s="191"/>
      <c r="Y391" s="191"/>
      <c r="Z391" s="191"/>
      <c r="AA391" s="191"/>
      <c r="AB391" s="191"/>
      <c r="AC391" s="191"/>
      <c r="AD391" s="191"/>
      <c r="AE391" s="191"/>
      <c r="AF391" s="191"/>
      <c r="AG391" s="191"/>
      <c r="AH391" s="191"/>
      <c r="AI391" s="191"/>
      <c r="AJ391" s="191"/>
      <c r="AK391" s="191"/>
      <c r="AL391" s="191"/>
      <c r="AM391" s="191"/>
      <c r="AN391" s="191"/>
      <c r="AO391" s="191"/>
      <c r="AP391" s="191"/>
      <c r="AQ391" s="191"/>
      <c r="AR391" s="191"/>
      <c r="AS391" s="191"/>
      <c r="AT391" s="191"/>
      <c r="AU391" s="191"/>
      <c r="AV391" s="191"/>
      <c r="AW391" s="191"/>
      <c r="AX391" s="191"/>
      <c r="AY391" s="191"/>
      <c r="AZ391" s="191"/>
      <c r="BA391" s="191"/>
    </row>
    <row r="392" spans="1:53" s="192" customFormat="1" ht="18.75" customHeight="1">
      <c r="A392" s="221"/>
      <c r="B392" s="221"/>
      <c r="C392" s="221"/>
      <c r="D392" s="221"/>
      <c r="E392" s="221"/>
      <c r="F392" s="221"/>
      <c r="G392" s="221"/>
      <c r="H392" s="221"/>
      <c r="I392" s="221"/>
      <c r="J392" s="221"/>
      <c r="K392" s="221"/>
      <c r="L392" s="221"/>
      <c r="M392" s="221"/>
      <c r="N392" s="221"/>
      <c r="O392" s="191"/>
      <c r="P392" s="191"/>
      <c r="Q392" s="191"/>
      <c r="R392" s="191"/>
      <c r="S392" s="191"/>
      <c r="T392" s="191"/>
      <c r="U392" s="191"/>
      <c r="V392" s="191"/>
      <c r="W392" s="191"/>
      <c r="X392" s="191"/>
      <c r="Y392" s="191"/>
      <c r="Z392" s="191"/>
      <c r="AA392" s="191"/>
      <c r="AB392" s="191"/>
      <c r="AC392" s="191"/>
      <c r="AD392" s="191"/>
      <c r="AE392" s="191"/>
      <c r="AF392" s="191"/>
      <c r="AG392" s="191"/>
      <c r="AH392" s="191"/>
      <c r="AI392" s="191"/>
      <c r="AJ392" s="191"/>
      <c r="AK392" s="191"/>
      <c r="AL392" s="191"/>
      <c r="AM392" s="191"/>
      <c r="AN392" s="191"/>
      <c r="AO392" s="191"/>
      <c r="AP392" s="191"/>
      <c r="AQ392" s="191"/>
      <c r="AR392" s="191"/>
      <c r="AS392" s="191"/>
      <c r="AT392" s="191"/>
      <c r="AU392" s="191"/>
      <c r="AV392" s="191"/>
      <c r="AW392" s="191"/>
      <c r="AX392" s="191"/>
      <c r="AY392" s="191"/>
      <c r="AZ392" s="191"/>
      <c r="BA392" s="191"/>
    </row>
    <row r="393" spans="1:53" s="192" customFormat="1" ht="18.75" customHeight="1">
      <c r="A393" s="221"/>
      <c r="B393" s="221"/>
      <c r="C393" s="221"/>
      <c r="D393" s="221"/>
      <c r="E393" s="221"/>
      <c r="F393" s="221"/>
      <c r="G393" s="221"/>
      <c r="H393" s="221"/>
      <c r="I393" s="221"/>
      <c r="J393" s="221"/>
      <c r="K393" s="221"/>
      <c r="L393" s="221"/>
      <c r="M393" s="221"/>
      <c r="N393" s="221"/>
      <c r="O393" s="191"/>
      <c r="P393" s="191"/>
      <c r="Q393" s="191"/>
      <c r="R393" s="191"/>
      <c r="S393" s="191"/>
      <c r="T393" s="191"/>
      <c r="U393" s="191"/>
      <c r="V393" s="191"/>
      <c r="W393" s="191"/>
      <c r="X393" s="191"/>
      <c r="Y393" s="191"/>
      <c r="Z393" s="191"/>
      <c r="AA393" s="191"/>
      <c r="AB393" s="191"/>
      <c r="AC393" s="191"/>
      <c r="AD393" s="191"/>
      <c r="AE393" s="191"/>
      <c r="AF393" s="191"/>
      <c r="AG393" s="191"/>
      <c r="AH393" s="191"/>
      <c r="AI393" s="191"/>
      <c r="AJ393" s="191"/>
      <c r="AK393" s="191"/>
      <c r="AL393" s="191"/>
      <c r="AM393" s="191"/>
      <c r="AN393" s="191"/>
      <c r="AO393" s="191"/>
      <c r="AP393" s="191"/>
      <c r="AQ393" s="191"/>
      <c r="AR393" s="191"/>
      <c r="AS393" s="191"/>
      <c r="AT393" s="191"/>
      <c r="AU393" s="191"/>
      <c r="AV393" s="191"/>
      <c r="AW393" s="191"/>
      <c r="AX393" s="191"/>
      <c r="AY393" s="191"/>
      <c r="AZ393" s="191"/>
      <c r="BA393" s="191"/>
    </row>
    <row r="394" spans="1:53" s="192" customFormat="1" ht="18.75" customHeight="1">
      <c r="A394" s="221"/>
      <c r="B394" s="221"/>
      <c r="C394" s="221"/>
      <c r="D394" s="221"/>
      <c r="E394" s="221"/>
      <c r="F394" s="221"/>
      <c r="G394" s="221"/>
      <c r="H394" s="221"/>
      <c r="I394" s="221"/>
      <c r="J394" s="221"/>
      <c r="K394" s="221"/>
      <c r="L394" s="221"/>
      <c r="M394" s="221"/>
      <c r="N394" s="221"/>
      <c r="O394" s="191"/>
      <c r="P394" s="191"/>
      <c r="Q394" s="191"/>
      <c r="R394" s="191"/>
      <c r="S394" s="191"/>
      <c r="T394" s="191"/>
      <c r="U394" s="191"/>
      <c r="V394" s="191"/>
      <c r="W394" s="191"/>
      <c r="X394" s="191"/>
      <c r="Y394" s="191"/>
      <c r="Z394" s="191"/>
      <c r="AA394" s="191"/>
      <c r="AB394" s="191"/>
      <c r="AC394" s="191"/>
      <c r="AD394" s="191"/>
      <c r="AE394" s="191"/>
      <c r="AF394" s="191"/>
      <c r="AG394" s="191"/>
      <c r="AH394" s="191"/>
      <c r="AI394" s="191"/>
      <c r="AJ394" s="191"/>
      <c r="AK394" s="191"/>
      <c r="AL394" s="191"/>
      <c r="AM394" s="191"/>
      <c r="AN394" s="191"/>
      <c r="AO394" s="191"/>
      <c r="AP394" s="191"/>
      <c r="AQ394" s="191"/>
      <c r="AR394" s="191"/>
      <c r="AS394" s="191"/>
      <c r="AT394" s="191"/>
      <c r="AU394" s="191"/>
      <c r="AV394" s="191"/>
      <c r="AW394" s="191"/>
      <c r="AX394" s="191"/>
      <c r="AY394" s="191"/>
      <c r="AZ394" s="191"/>
      <c r="BA394" s="191"/>
    </row>
    <row r="395" spans="1:53" s="192" customFormat="1" ht="18.75" customHeight="1">
      <c r="A395" s="221"/>
      <c r="B395" s="221"/>
      <c r="C395" s="221"/>
      <c r="D395" s="221"/>
      <c r="E395" s="221"/>
      <c r="F395" s="221"/>
      <c r="G395" s="221"/>
      <c r="H395" s="221"/>
      <c r="I395" s="221"/>
      <c r="J395" s="221"/>
      <c r="K395" s="221"/>
      <c r="L395" s="221"/>
      <c r="M395" s="221"/>
      <c r="N395" s="221"/>
      <c r="O395" s="191"/>
      <c r="P395" s="191"/>
      <c r="Q395" s="191"/>
      <c r="R395" s="191"/>
      <c r="S395" s="191"/>
      <c r="T395" s="191"/>
      <c r="U395" s="191"/>
      <c r="V395" s="191"/>
      <c r="W395" s="191"/>
      <c r="X395" s="191"/>
      <c r="Y395" s="191"/>
      <c r="Z395" s="191"/>
      <c r="AA395" s="191"/>
      <c r="AB395" s="191"/>
      <c r="AC395" s="191"/>
      <c r="AD395" s="191"/>
      <c r="AE395" s="191"/>
      <c r="AF395" s="191"/>
      <c r="AG395" s="191"/>
      <c r="AH395" s="191"/>
      <c r="AI395" s="191"/>
      <c r="AJ395" s="191"/>
      <c r="AK395" s="191"/>
      <c r="AL395" s="191"/>
      <c r="AM395" s="191"/>
      <c r="AN395" s="191"/>
      <c r="AO395" s="191"/>
      <c r="AP395" s="191"/>
      <c r="AQ395" s="191"/>
      <c r="AR395" s="191"/>
      <c r="AS395" s="191"/>
      <c r="AT395" s="191"/>
      <c r="AU395" s="191"/>
      <c r="AV395" s="191"/>
      <c r="AW395" s="191"/>
      <c r="AX395" s="191"/>
      <c r="AY395" s="191"/>
      <c r="AZ395" s="191"/>
      <c r="BA395" s="191"/>
    </row>
    <row r="396" spans="1:53" s="192" customFormat="1" ht="18.75" customHeight="1">
      <c r="A396" s="221"/>
      <c r="B396" s="221"/>
      <c r="C396" s="221"/>
      <c r="D396" s="221"/>
      <c r="E396" s="221"/>
      <c r="F396" s="221"/>
      <c r="G396" s="221"/>
      <c r="H396" s="221"/>
      <c r="I396" s="221"/>
      <c r="J396" s="221"/>
      <c r="K396" s="221"/>
      <c r="L396" s="221"/>
      <c r="M396" s="221"/>
      <c r="N396" s="221"/>
      <c r="O396" s="191"/>
      <c r="P396" s="191"/>
      <c r="Q396" s="191"/>
      <c r="R396" s="191"/>
      <c r="S396" s="191"/>
      <c r="T396" s="191"/>
      <c r="U396" s="191"/>
      <c r="V396" s="191"/>
      <c r="W396" s="191"/>
      <c r="X396" s="191"/>
      <c r="Y396" s="191"/>
      <c r="Z396" s="191"/>
      <c r="AA396" s="191"/>
      <c r="AB396" s="191"/>
      <c r="AC396" s="191"/>
      <c r="AD396" s="191"/>
      <c r="AE396" s="191"/>
      <c r="AF396" s="191"/>
      <c r="AG396" s="191"/>
      <c r="AH396" s="191"/>
      <c r="AI396" s="191"/>
      <c r="AJ396" s="191"/>
      <c r="AK396" s="191"/>
      <c r="AL396" s="191"/>
      <c r="AM396" s="191"/>
      <c r="AN396" s="191"/>
      <c r="AO396" s="191"/>
      <c r="AP396" s="191"/>
      <c r="AQ396" s="191"/>
      <c r="AR396" s="191"/>
      <c r="AS396" s="191"/>
      <c r="AT396" s="191"/>
      <c r="AU396" s="191"/>
      <c r="AV396" s="191"/>
      <c r="AW396" s="191"/>
      <c r="AX396" s="191"/>
      <c r="AY396" s="191"/>
      <c r="AZ396" s="191"/>
      <c r="BA396" s="191"/>
    </row>
    <row r="397" spans="1:53" s="192" customFormat="1" ht="18.75" customHeight="1">
      <c r="A397" s="221"/>
      <c r="B397" s="221"/>
      <c r="C397" s="221"/>
      <c r="D397" s="221"/>
      <c r="E397" s="221"/>
      <c r="F397" s="221"/>
      <c r="G397" s="221"/>
      <c r="H397" s="221"/>
      <c r="I397" s="221"/>
      <c r="J397" s="221"/>
      <c r="K397" s="221"/>
      <c r="L397" s="221"/>
      <c r="M397" s="221"/>
      <c r="N397" s="221"/>
      <c r="O397" s="191"/>
      <c r="P397" s="191"/>
      <c r="Q397" s="191"/>
      <c r="R397" s="191"/>
      <c r="S397" s="191"/>
      <c r="T397" s="191"/>
      <c r="U397" s="191"/>
      <c r="V397" s="191"/>
      <c r="W397" s="191"/>
      <c r="X397" s="191"/>
      <c r="Y397" s="191"/>
      <c r="Z397" s="191"/>
      <c r="AA397" s="191"/>
      <c r="AB397" s="191"/>
      <c r="AC397" s="191"/>
      <c r="AD397" s="191"/>
      <c r="AE397" s="191"/>
      <c r="AF397" s="191"/>
      <c r="AG397" s="191"/>
      <c r="AH397" s="191"/>
      <c r="AI397" s="191"/>
      <c r="AJ397" s="191"/>
      <c r="AK397" s="191"/>
      <c r="AL397" s="191"/>
      <c r="AM397" s="191"/>
      <c r="AN397" s="191"/>
      <c r="AO397" s="191"/>
      <c r="AP397" s="191"/>
      <c r="AQ397" s="191"/>
      <c r="AR397" s="191"/>
      <c r="AS397" s="191"/>
      <c r="AT397" s="191"/>
      <c r="AU397" s="191"/>
      <c r="AV397" s="191"/>
      <c r="AW397" s="191"/>
      <c r="AX397" s="191"/>
      <c r="AY397" s="191"/>
      <c r="AZ397" s="191"/>
      <c r="BA397" s="191"/>
    </row>
    <row r="398" spans="1:53" s="192" customFormat="1" ht="18.75" customHeight="1">
      <c r="A398" s="221"/>
      <c r="B398" s="221"/>
      <c r="C398" s="221"/>
      <c r="D398" s="221"/>
      <c r="E398" s="221"/>
      <c r="F398" s="221"/>
      <c r="G398" s="221"/>
      <c r="H398" s="221"/>
      <c r="I398" s="221"/>
      <c r="J398" s="221"/>
      <c r="K398" s="221"/>
      <c r="L398" s="221"/>
      <c r="M398" s="221"/>
      <c r="N398" s="221"/>
      <c r="O398" s="191"/>
      <c r="P398" s="191"/>
      <c r="Q398" s="191"/>
      <c r="R398" s="191"/>
      <c r="S398" s="191"/>
      <c r="T398" s="191"/>
      <c r="U398" s="191"/>
      <c r="V398" s="191"/>
      <c r="W398" s="191"/>
      <c r="X398" s="191"/>
      <c r="Y398" s="191"/>
      <c r="Z398" s="191"/>
      <c r="AA398" s="191"/>
      <c r="AB398" s="191"/>
      <c r="AC398" s="191"/>
      <c r="AD398" s="191"/>
      <c r="AE398" s="191"/>
      <c r="AF398" s="191"/>
      <c r="AG398" s="191"/>
      <c r="AH398" s="191"/>
      <c r="AI398" s="191"/>
      <c r="AJ398" s="191"/>
      <c r="AK398" s="191"/>
      <c r="AL398" s="191"/>
      <c r="AM398" s="191"/>
      <c r="AN398" s="191"/>
      <c r="AO398" s="191"/>
      <c r="AP398" s="191"/>
      <c r="AQ398" s="191"/>
      <c r="AR398" s="191"/>
      <c r="AS398" s="191"/>
      <c r="AT398" s="191"/>
      <c r="AU398" s="191"/>
      <c r="AV398" s="191"/>
      <c r="AW398" s="191"/>
      <c r="AX398" s="191"/>
      <c r="AY398" s="191"/>
      <c r="AZ398" s="191"/>
      <c r="BA398" s="191"/>
    </row>
    <row r="399" spans="1:53" s="192" customFormat="1" ht="18.75" customHeight="1">
      <c r="A399" s="221"/>
      <c r="B399" s="221"/>
      <c r="C399" s="221"/>
      <c r="D399" s="221"/>
      <c r="E399" s="221"/>
      <c r="F399" s="221"/>
      <c r="G399" s="221"/>
      <c r="H399" s="221"/>
      <c r="I399" s="221"/>
      <c r="J399" s="221"/>
      <c r="K399" s="221"/>
      <c r="L399" s="221"/>
      <c r="M399" s="221"/>
      <c r="N399" s="221"/>
      <c r="O399" s="191"/>
      <c r="P399" s="191"/>
      <c r="Q399" s="191"/>
      <c r="R399" s="191"/>
      <c r="S399" s="191"/>
      <c r="T399" s="191"/>
      <c r="U399" s="191"/>
      <c r="V399" s="191"/>
      <c r="W399" s="191"/>
      <c r="X399" s="191"/>
      <c r="Y399" s="191"/>
      <c r="Z399" s="191"/>
      <c r="AA399" s="191"/>
      <c r="AB399" s="191"/>
      <c r="AC399" s="191"/>
      <c r="AD399" s="191"/>
      <c r="AE399" s="191"/>
      <c r="AF399" s="191"/>
      <c r="AG399" s="191"/>
      <c r="AH399" s="191"/>
      <c r="AI399" s="191"/>
      <c r="AJ399" s="191"/>
      <c r="AK399" s="191"/>
      <c r="AL399" s="191"/>
      <c r="AM399" s="191"/>
      <c r="AN399" s="191"/>
      <c r="AO399" s="191"/>
      <c r="AP399" s="191"/>
      <c r="AQ399" s="191"/>
      <c r="AR399" s="191"/>
      <c r="AS399" s="191"/>
      <c r="AT399" s="191"/>
      <c r="AU399" s="191"/>
      <c r="AV399" s="191"/>
      <c r="AW399" s="191"/>
      <c r="AX399" s="191"/>
      <c r="AY399" s="191"/>
      <c r="AZ399" s="191"/>
      <c r="BA399" s="191"/>
    </row>
    <row r="400" spans="1:53" s="192" customFormat="1" ht="18.75" customHeight="1">
      <c r="A400" s="221"/>
      <c r="B400" s="221"/>
      <c r="C400" s="221"/>
      <c r="D400" s="221"/>
      <c r="E400" s="221"/>
      <c r="F400" s="221"/>
      <c r="G400" s="221"/>
      <c r="H400" s="221"/>
      <c r="I400" s="221"/>
      <c r="J400" s="221"/>
      <c r="K400" s="221"/>
      <c r="L400" s="221"/>
      <c r="M400" s="221"/>
      <c r="N400" s="221"/>
      <c r="O400" s="191"/>
      <c r="P400" s="191"/>
      <c r="Q400" s="191"/>
      <c r="R400" s="191"/>
      <c r="S400" s="191"/>
      <c r="T400" s="191"/>
      <c r="U400" s="191"/>
      <c r="V400" s="191"/>
      <c r="W400" s="191"/>
      <c r="X400" s="191"/>
      <c r="Y400" s="191"/>
      <c r="Z400" s="191"/>
      <c r="AA400" s="191"/>
      <c r="AB400" s="191"/>
      <c r="AC400" s="191"/>
      <c r="AD400" s="191"/>
      <c r="AE400" s="191"/>
      <c r="AF400" s="191"/>
      <c r="AG400" s="191"/>
      <c r="AH400" s="191"/>
      <c r="AI400" s="191"/>
      <c r="AJ400" s="191"/>
      <c r="AK400" s="191"/>
      <c r="AL400" s="191"/>
      <c r="AM400" s="191"/>
      <c r="AN400" s="191"/>
      <c r="AO400" s="191"/>
      <c r="AP400" s="191"/>
      <c r="AQ400" s="191"/>
      <c r="AR400" s="191"/>
      <c r="AS400" s="191"/>
      <c r="AT400" s="191"/>
      <c r="AU400" s="191"/>
      <c r="AV400" s="191"/>
      <c r="AW400" s="191"/>
      <c r="AX400" s="191"/>
      <c r="AY400" s="191"/>
      <c r="AZ400" s="191"/>
      <c r="BA400" s="191"/>
    </row>
    <row r="401" spans="1:14" s="192" customFormat="1" ht="18.75" customHeight="1">
      <c r="A401" s="249"/>
      <c r="B401" s="249"/>
      <c r="C401" s="249"/>
      <c r="D401" s="249"/>
      <c r="E401" s="249"/>
      <c r="F401" s="249"/>
      <c r="G401" s="249"/>
      <c r="H401" s="249"/>
      <c r="I401" s="249"/>
      <c r="J401" s="249"/>
      <c r="K401" s="249"/>
      <c r="L401" s="249"/>
      <c r="M401" s="249"/>
      <c r="N401" s="249"/>
    </row>
    <row r="402" spans="1:14" s="192" customFormat="1" ht="18.75" customHeight="1">
      <c r="A402" s="249"/>
      <c r="B402" s="249"/>
      <c r="C402" s="249"/>
      <c r="D402" s="249"/>
      <c r="E402" s="249"/>
      <c r="F402" s="249"/>
      <c r="G402" s="249"/>
      <c r="H402" s="249"/>
      <c r="I402" s="249"/>
      <c r="J402" s="249"/>
      <c r="K402" s="249"/>
      <c r="L402" s="249"/>
      <c r="M402" s="249"/>
      <c r="N402" s="249"/>
    </row>
    <row r="403" spans="1:14" ht="18.75" customHeight="1"/>
    <row r="404" spans="1:14" ht="18.75" customHeight="1"/>
    <row r="405" spans="1:14" ht="18.75" customHeight="1"/>
    <row r="406" spans="1:14" ht="18.75" customHeight="1"/>
    <row r="407" spans="1:14" ht="18.75" customHeight="1"/>
    <row r="408" spans="1:14" ht="18.75" customHeight="1"/>
    <row r="409" spans="1:14" ht="18.75" customHeight="1"/>
    <row r="410" spans="1:14" ht="18.75" customHeight="1"/>
    <row r="411" spans="1:14" ht="18.75" customHeight="1"/>
    <row r="412" spans="1:14" ht="18.75" customHeight="1"/>
    <row r="413" spans="1:14" ht="18.75" customHeight="1"/>
    <row r="414" spans="1:14" ht="18.75" customHeight="1"/>
    <row r="415" spans="1:14" ht="18.75" customHeight="1"/>
    <row r="416" spans="1:14" ht="18.75" customHeight="1"/>
    <row r="417" ht="18.75" customHeight="1"/>
    <row r="418" ht="18.75" customHeight="1"/>
    <row r="419" ht="18.75" customHeight="1"/>
    <row r="420" ht="18.75" customHeight="1"/>
    <row r="421" ht="18.75" customHeight="1"/>
    <row r="422" ht="18.75" customHeight="1"/>
    <row r="423" ht="18.75" customHeight="1"/>
    <row r="424" ht="18.75" customHeight="1"/>
    <row r="425" ht="18.75" customHeight="1"/>
    <row r="426" ht="18.75" customHeight="1"/>
    <row r="427" ht="18.75" customHeight="1"/>
    <row r="428" ht="18.75" customHeight="1"/>
    <row r="429" ht="18.75" customHeight="1"/>
    <row r="430" ht="18.75" customHeight="1"/>
    <row r="431" ht="18.75" customHeight="1"/>
    <row r="432" ht="18.75" customHeight="1"/>
    <row r="433" ht="18.75" customHeight="1"/>
    <row r="434" ht="18.75" customHeight="1"/>
    <row r="435" ht="18.75" customHeight="1"/>
    <row r="436" ht="18.75" customHeight="1"/>
    <row r="437" ht="18.75" customHeight="1"/>
    <row r="438" ht="18.75" customHeight="1"/>
    <row r="439" ht="18.75" customHeight="1"/>
    <row r="440" ht="18.75" customHeight="1"/>
    <row r="441" ht="18.75" customHeight="1"/>
    <row r="442" ht="18.75" customHeight="1"/>
    <row r="443" ht="18.75" customHeight="1"/>
    <row r="444" ht="18.75" customHeight="1"/>
    <row r="445" ht="18.75" customHeight="1"/>
    <row r="446" ht="18.75" customHeight="1"/>
    <row r="447" ht="18.75" customHeight="1"/>
    <row r="448" ht="18.75" customHeight="1"/>
    <row r="449" ht="18.75" customHeight="1"/>
    <row r="450" ht="18.75" customHeight="1"/>
    <row r="451" ht="18.75" customHeight="1"/>
    <row r="452" ht="18.75" customHeight="1"/>
    <row r="453" ht="18.75" customHeight="1"/>
    <row r="454" ht="18.75" customHeight="1"/>
    <row r="455" ht="18.75" customHeight="1"/>
    <row r="456" ht="18.75" customHeight="1"/>
    <row r="457" ht="18.75" customHeight="1"/>
    <row r="458" ht="18.75" customHeight="1"/>
    <row r="459" ht="18.75" customHeight="1"/>
    <row r="460" ht="18.75" customHeight="1"/>
    <row r="461" ht="18.75" customHeight="1"/>
    <row r="462" ht="18.75" customHeight="1"/>
    <row r="463" ht="18.75" customHeight="1"/>
    <row r="464" ht="18.75" customHeight="1"/>
    <row r="465" ht="18.75" customHeight="1"/>
    <row r="466" ht="18.75" customHeight="1"/>
    <row r="467" ht="18.75" customHeight="1"/>
    <row r="468" ht="18.75" customHeight="1"/>
    <row r="469" ht="18.75" customHeight="1"/>
    <row r="470" ht="18.75" customHeight="1"/>
    <row r="471" ht="18.75" customHeight="1"/>
    <row r="472" ht="18.75" customHeight="1"/>
    <row r="473" ht="18.75" customHeight="1"/>
    <row r="474" ht="18.75" customHeight="1"/>
    <row r="475" ht="18.75" customHeight="1"/>
    <row r="476" ht="18.75" customHeight="1"/>
    <row r="477" ht="18.75" customHeight="1"/>
    <row r="478" ht="18.75" customHeight="1"/>
    <row r="479" ht="18.75" customHeight="1"/>
    <row r="480" ht="18.75" customHeight="1"/>
    <row r="481" ht="18.75" customHeight="1"/>
    <row r="482" ht="18.75" customHeight="1"/>
    <row r="483" ht="18.75" customHeight="1"/>
    <row r="484" ht="18.75" customHeight="1"/>
    <row r="485" ht="18.75" customHeight="1"/>
    <row r="486" ht="18.75" customHeight="1"/>
    <row r="487" ht="18.75" customHeight="1"/>
    <row r="488" ht="18.75" customHeight="1"/>
    <row r="489" ht="18.75" customHeight="1"/>
    <row r="490" ht="18.75" customHeight="1"/>
    <row r="491" ht="18.75" customHeight="1"/>
    <row r="492" ht="18.75" customHeight="1"/>
    <row r="493" ht="18.75" customHeight="1"/>
    <row r="494" ht="18.75" customHeight="1"/>
    <row r="495" ht="18.75" customHeight="1"/>
    <row r="496" ht="18.75" customHeight="1"/>
    <row r="497" ht="18.75" customHeight="1"/>
    <row r="498" ht="18.75" customHeight="1"/>
    <row r="499" ht="18.75" customHeight="1"/>
    <row r="500" ht="18.75" customHeight="1"/>
    <row r="501" ht="18.75" customHeight="1"/>
    <row r="502" ht="18.75" customHeight="1"/>
    <row r="503" ht="18.75" customHeight="1"/>
    <row r="504" ht="18.75" customHeight="1"/>
    <row r="505" ht="18.75" customHeight="1"/>
    <row r="506" ht="18.75" customHeight="1"/>
    <row r="507" ht="18.75" customHeight="1"/>
    <row r="508" ht="18.75" customHeight="1"/>
    <row r="509" ht="18.75" customHeight="1"/>
    <row r="510" ht="18.75" customHeight="1"/>
    <row r="511" ht="18.75" customHeight="1"/>
    <row r="512" ht="18.75" customHeight="1"/>
    <row r="513" ht="18.75" customHeight="1"/>
    <row r="514" ht="18.75" customHeight="1"/>
    <row r="515" ht="18.75" customHeight="1"/>
    <row r="516" ht="18.75" customHeight="1"/>
    <row r="517" ht="18.75" customHeight="1"/>
    <row r="518" ht="18.75" customHeight="1"/>
    <row r="519" ht="18.75" customHeight="1"/>
    <row r="520" ht="18.75" customHeight="1"/>
    <row r="521" ht="18.75" customHeight="1"/>
    <row r="522" ht="18.75" customHeight="1"/>
    <row r="523" ht="18.75" customHeight="1"/>
    <row r="524" ht="18.75" customHeight="1"/>
    <row r="525" ht="18.75" customHeight="1"/>
    <row r="526" ht="18.75" customHeight="1"/>
    <row r="527" ht="18.75" customHeight="1"/>
    <row r="528" ht="18.75" customHeight="1"/>
    <row r="529" ht="18.75" customHeight="1"/>
    <row r="530" ht="18.75" customHeight="1"/>
    <row r="531" ht="18.75" customHeight="1"/>
    <row r="532" ht="18.75" customHeight="1"/>
    <row r="533" ht="18.75" customHeight="1"/>
    <row r="534" ht="18.75" customHeight="1"/>
    <row r="535" ht="18.75" customHeight="1"/>
    <row r="536" ht="18.75" customHeight="1"/>
    <row r="537" ht="18.75" customHeight="1"/>
    <row r="538" ht="18.75" customHeight="1"/>
    <row r="539" ht="18.75" customHeight="1"/>
    <row r="540" ht="18.75" customHeight="1"/>
    <row r="541" ht="18.75" customHeight="1"/>
    <row r="542" ht="18.75" customHeight="1"/>
    <row r="543" ht="18.75" customHeight="1"/>
    <row r="544" ht="18.75" customHeight="1"/>
    <row r="545" ht="18.75" customHeight="1"/>
    <row r="546" ht="18.75" customHeight="1"/>
    <row r="547" ht="18.75" customHeight="1"/>
    <row r="548" ht="18.75" customHeight="1"/>
    <row r="549" ht="18.75" customHeight="1"/>
    <row r="550" ht="18.75" customHeight="1"/>
    <row r="551" ht="18.75" customHeight="1"/>
    <row r="552" ht="18.75" customHeight="1"/>
    <row r="553" ht="18.75" customHeight="1"/>
    <row r="554" ht="18.75" customHeight="1"/>
    <row r="555" ht="18.75" customHeight="1"/>
    <row r="556" ht="18.75" customHeight="1"/>
    <row r="557" ht="18.75" customHeight="1"/>
    <row r="558" ht="18.75" customHeight="1"/>
    <row r="559" ht="18.75" customHeight="1"/>
    <row r="560" ht="18.75" customHeight="1"/>
    <row r="561" ht="18.75" customHeight="1"/>
    <row r="562" ht="18.75" customHeight="1"/>
    <row r="563" ht="18.75" customHeight="1"/>
    <row r="564" ht="18.75" customHeight="1"/>
    <row r="565" ht="18.75" customHeight="1"/>
    <row r="566" ht="18.75" customHeight="1"/>
    <row r="567" ht="18.75" customHeight="1"/>
    <row r="568" ht="18.75" customHeight="1"/>
    <row r="569" ht="18.75" customHeight="1"/>
    <row r="570" ht="18.75" customHeight="1"/>
    <row r="571" ht="18.75" customHeight="1"/>
    <row r="572" ht="18.75" customHeight="1"/>
    <row r="573" ht="18.75" customHeight="1"/>
    <row r="574" ht="18.75" customHeight="1"/>
    <row r="575" ht="18.75" customHeight="1"/>
    <row r="576" ht="18.75" customHeight="1"/>
    <row r="577" ht="18.75" customHeight="1"/>
    <row r="578" ht="18.75" customHeight="1"/>
    <row r="579" ht="18.75" customHeight="1"/>
    <row r="580" ht="18.75" customHeight="1"/>
    <row r="581" ht="18.75" customHeight="1"/>
    <row r="582" ht="18.75" customHeight="1"/>
    <row r="583" ht="18.75" customHeight="1"/>
    <row r="584" ht="18.75" customHeight="1"/>
    <row r="585" ht="18.75" customHeight="1"/>
    <row r="586" ht="18.75" customHeight="1"/>
    <row r="587" ht="18.75" customHeight="1"/>
    <row r="588" ht="18.75" customHeight="1"/>
    <row r="589" ht="18.75" customHeight="1"/>
    <row r="590" ht="18.75" customHeight="1"/>
    <row r="591" ht="18.75" customHeight="1"/>
    <row r="592" ht="18.75" customHeight="1"/>
    <row r="593" ht="18.75" customHeight="1"/>
    <row r="594" ht="18.75" customHeight="1"/>
    <row r="595" ht="18.75" customHeight="1"/>
    <row r="596" ht="18.75" customHeight="1"/>
    <row r="597" ht="18.75" customHeight="1"/>
    <row r="598" ht="18.75" customHeight="1"/>
    <row r="599" ht="18.75" customHeight="1"/>
    <row r="600" ht="18.75" customHeight="1"/>
    <row r="601" ht="18.75" customHeight="1"/>
    <row r="602" ht="18.75" customHeight="1"/>
    <row r="603" ht="18.75" customHeight="1"/>
    <row r="604" ht="18.75" customHeight="1"/>
    <row r="605" ht="18.75" customHeight="1"/>
    <row r="606" ht="18.75" customHeight="1"/>
    <row r="607" ht="18.75" customHeight="1"/>
    <row r="608" ht="18.75" customHeight="1"/>
    <row r="609" ht="18.75" customHeight="1"/>
    <row r="610" ht="18.75" customHeight="1"/>
    <row r="611" ht="18.75" customHeight="1"/>
    <row r="612" ht="18.75" customHeight="1"/>
    <row r="613" ht="18.75" customHeight="1"/>
    <row r="614" ht="18.75" customHeight="1"/>
    <row r="615" ht="18.75" customHeight="1"/>
    <row r="616" ht="18.75" customHeight="1"/>
    <row r="617" ht="18.75" customHeight="1"/>
    <row r="618" ht="18.75" customHeight="1"/>
    <row r="619" ht="18.75" customHeight="1"/>
    <row r="620" ht="18.75" customHeight="1"/>
    <row r="621" ht="18.75" customHeight="1"/>
    <row r="622" ht="18.75" customHeight="1"/>
    <row r="623" ht="18.75" customHeight="1"/>
    <row r="624" ht="18.75" customHeight="1"/>
    <row r="625" ht="18.75" customHeight="1"/>
    <row r="626" ht="18.75" customHeight="1"/>
    <row r="627" ht="18.75" customHeight="1"/>
    <row r="628" ht="18.75" customHeight="1"/>
    <row r="629" ht="18.75" customHeight="1"/>
    <row r="630" ht="18.75" customHeight="1"/>
    <row r="631" ht="18.75" customHeight="1"/>
    <row r="632" ht="18.75" customHeight="1"/>
    <row r="633" ht="18.75" customHeight="1"/>
    <row r="634" ht="18.75" customHeight="1"/>
    <row r="635" ht="18.75" customHeight="1"/>
    <row r="636" ht="18.75" customHeight="1"/>
    <row r="637" ht="18.75" customHeight="1"/>
    <row r="638" ht="18.75" customHeight="1"/>
    <row r="639" ht="18.75" customHeight="1"/>
    <row r="640" ht="18.75" customHeight="1"/>
    <row r="641" ht="18.75" customHeight="1"/>
    <row r="642" ht="18.75" customHeight="1"/>
    <row r="643" ht="18.75" customHeight="1"/>
    <row r="644" ht="18.75" customHeight="1"/>
    <row r="645" ht="18.75" customHeight="1"/>
    <row r="646" ht="18.75" customHeight="1"/>
    <row r="647" ht="18.75" customHeight="1"/>
    <row r="648" ht="18.75" customHeight="1"/>
    <row r="649" ht="18.75" customHeight="1"/>
    <row r="650" ht="18.75" customHeight="1"/>
    <row r="651" ht="18.75" customHeight="1"/>
    <row r="652" ht="18.75" customHeight="1"/>
    <row r="653" ht="18.75" customHeight="1"/>
    <row r="654" ht="18.75" customHeight="1"/>
    <row r="655" ht="18.75" customHeight="1"/>
    <row r="656" ht="18.75" customHeight="1"/>
    <row r="657" ht="18.75" customHeight="1"/>
    <row r="658" ht="18.75" customHeight="1"/>
    <row r="659" ht="18.75" customHeight="1"/>
    <row r="660" ht="18.75" customHeight="1"/>
    <row r="661" ht="18.75" customHeight="1"/>
    <row r="662" ht="18.75" customHeight="1"/>
    <row r="663" ht="18.75" customHeight="1"/>
    <row r="664" ht="18.75" customHeight="1"/>
    <row r="665" ht="18.75" customHeight="1"/>
    <row r="666" ht="18.75" customHeight="1"/>
    <row r="667" ht="18.75" customHeight="1"/>
    <row r="668" ht="18.75" customHeight="1"/>
    <row r="669" ht="18.75" customHeight="1"/>
    <row r="670" ht="18.75" customHeight="1"/>
    <row r="671" ht="18.75" customHeight="1"/>
    <row r="672" ht="18.75" customHeight="1"/>
    <row r="673" ht="18.75" customHeight="1"/>
    <row r="674" ht="18.75" customHeight="1"/>
    <row r="675" ht="18.75" customHeight="1"/>
    <row r="676" ht="18.75" customHeight="1"/>
    <row r="677" ht="18.75" customHeight="1"/>
    <row r="678" ht="18.75" customHeight="1"/>
    <row r="679" ht="18.75" customHeight="1"/>
    <row r="680" ht="18.75" customHeight="1"/>
    <row r="681" ht="18.75" customHeight="1"/>
    <row r="682" ht="18.75" customHeight="1"/>
    <row r="683" ht="18.75" customHeight="1"/>
    <row r="684" ht="18.75" customHeight="1"/>
    <row r="685" ht="18.75" customHeight="1"/>
    <row r="686" ht="18.75" customHeight="1"/>
    <row r="687" ht="18.75" customHeight="1"/>
    <row r="688" ht="18.75" customHeight="1"/>
    <row r="689" ht="18.75" customHeight="1"/>
    <row r="690" ht="18.75" customHeight="1"/>
    <row r="691" ht="18.75" customHeight="1"/>
    <row r="692" ht="18.75" customHeight="1"/>
    <row r="693" ht="18.75" customHeight="1"/>
    <row r="694" ht="18.75" customHeight="1"/>
    <row r="695" ht="18.75" customHeight="1"/>
    <row r="696" ht="18.75" customHeight="1"/>
    <row r="697" ht="18.75" customHeight="1"/>
    <row r="698" ht="18.75" customHeight="1"/>
    <row r="699" ht="18.75" customHeight="1"/>
    <row r="700" ht="18.75" customHeight="1"/>
    <row r="701" ht="18.75" customHeight="1"/>
    <row r="702" ht="18.75" customHeight="1"/>
    <row r="703" ht="18.75" customHeight="1"/>
    <row r="704" ht="18.75" customHeight="1"/>
    <row r="705" ht="18.75" customHeight="1"/>
    <row r="706" ht="18.75" customHeight="1"/>
    <row r="707" ht="18.75" customHeight="1"/>
    <row r="708" ht="18.75" customHeight="1"/>
    <row r="709" ht="18.75" customHeight="1"/>
    <row r="710" ht="18.75" customHeight="1"/>
    <row r="711" ht="18.75" customHeight="1"/>
    <row r="712" ht="18.75" customHeight="1"/>
    <row r="713" ht="18.75" customHeight="1"/>
    <row r="714" ht="18.75" customHeight="1"/>
    <row r="715" ht="18.75" customHeight="1"/>
    <row r="716" ht="18.75" customHeight="1"/>
    <row r="717" ht="18.75" customHeight="1"/>
    <row r="718" ht="18.75" customHeight="1"/>
    <row r="719" ht="18.75" customHeight="1"/>
    <row r="720" ht="18.75" customHeight="1"/>
    <row r="721" ht="18.75" customHeight="1"/>
    <row r="722" ht="18.75" customHeight="1"/>
    <row r="723" ht="18.75" customHeight="1"/>
    <row r="724" ht="18.75" customHeight="1"/>
    <row r="725" ht="18.75" customHeight="1"/>
    <row r="726" ht="18.75" customHeight="1"/>
    <row r="727" ht="18.75" customHeight="1"/>
    <row r="728" ht="18.75" customHeight="1"/>
    <row r="729" ht="18.75" customHeight="1"/>
    <row r="730" ht="18.75" customHeight="1"/>
    <row r="731" ht="18.75" customHeight="1"/>
    <row r="732" ht="18.75" customHeight="1"/>
    <row r="733" ht="18.75" customHeight="1"/>
    <row r="734" ht="18.75" customHeight="1"/>
    <row r="735" ht="18.75" customHeight="1"/>
    <row r="736" ht="18.75" customHeight="1"/>
    <row r="737" ht="18.75" customHeight="1"/>
    <row r="738" ht="18.75" customHeight="1"/>
    <row r="739" ht="18.75" customHeight="1"/>
    <row r="740" ht="18.75" customHeight="1"/>
    <row r="741" ht="18.75" customHeight="1"/>
    <row r="742" ht="18.75" customHeight="1"/>
    <row r="743" ht="18.75" customHeight="1"/>
    <row r="744" ht="18.75" customHeight="1"/>
    <row r="745" ht="18.75" customHeight="1"/>
    <row r="746" ht="18.75" customHeight="1"/>
    <row r="747" ht="18.75" customHeight="1"/>
    <row r="748" ht="18.75" customHeight="1"/>
    <row r="749" ht="18.75" customHeight="1"/>
    <row r="750" ht="18.75" customHeight="1"/>
    <row r="751" ht="18.75" customHeight="1"/>
    <row r="752" ht="18.75" customHeight="1"/>
    <row r="753" ht="18.75" customHeight="1"/>
    <row r="754" ht="18.75" customHeight="1"/>
    <row r="755" ht="18.75" customHeight="1"/>
    <row r="756" ht="18.75" customHeight="1"/>
    <row r="757" ht="18.75" customHeight="1"/>
    <row r="758" ht="18.75" customHeight="1"/>
    <row r="759" ht="18.75" customHeight="1"/>
    <row r="760" ht="18.75" customHeight="1"/>
    <row r="761" ht="18.75" customHeight="1"/>
    <row r="762" ht="18.75" customHeight="1"/>
    <row r="763" ht="18.75" customHeight="1"/>
    <row r="764" ht="18.75" customHeight="1"/>
    <row r="765" ht="18.75" customHeight="1"/>
    <row r="766" ht="18.75" customHeight="1"/>
    <row r="767" ht="18.75" customHeight="1"/>
    <row r="768" ht="18.75" customHeight="1"/>
    <row r="769" ht="18.75" customHeight="1"/>
    <row r="770" ht="18.75" customHeight="1"/>
    <row r="771" ht="18.75" customHeight="1"/>
    <row r="772" ht="18.75" customHeight="1"/>
    <row r="773" ht="18.75" customHeight="1"/>
    <row r="774" ht="18.75" customHeight="1"/>
    <row r="775" ht="18.75" customHeight="1"/>
    <row r="776" ht="18.75" customHeight="1"/>
    <row r="777" ht="18.75" customHeight="1"/>
    <row r="778" ht="18.75" customHeight="1"/>
    <row r="779" ht="18.75" customHeight="1"/>
    <row r="780" ht="18.75" customHeight="1"/>
    <row r="781" ht="18.75" customHeight="1"/>
    <row r="782" ht="18.75" customHeight="1"/>
    <row r="783" ht="18.75" customHeight="1"/>
    <row r="784" ht="18.75" customHeight="1"/>
    <row r="785" ht="18.75" customHeight="1"/>
    <row r="786" ht="18.75" customHeight="1"/>
    <row r="787" ht="18.75" customHeight="1"/>
    <row r="788" ht="18.75" customHeight="1"/>
    <row r="789" ht="18.75" customHeight="1"/>
    <row r="790" ht="18.75" customHeight="1"/>
    <row r="791" ht="18.75" customHeight="1"/>
    <row r="792" ht="18.75" customHeight="1"/>
    <row r="793" ht="18.75" customHeight="1"/>
    <row r="794" ht="18.75" customHeight="1"/>
    <row r="795" ht="18.75" customHeight="1"/>
    <row r="796" ht="18.75" customHeight="1"/>
    <row r="797" ht="18.75" customHeight="1"/>
    <row r="798" ht="18.75" customHeight="1"/>
    <row r="799" ht="18.75" customHeight="1"/>
    <row r="800" ht="18.75" customHeight="1"/>
    <row r="801" ht="18.75" customHeight="1"/>
    <row r="802" ht="18.75" customHeight="1"/>
    <row r="803" ht="18.75" customHeight="1"/>
    <row r="804" ht="18.75" customHeight="1"/>
    <row r="805" ht="18.75" customHeight="1"/>
    <row r="806" ht="18.75" customHeight="1"/>
    <row r="807" ht="18.75" customHeight="1"/>
    <row r="808" ht="18.75" customHeight="1"/>
    <row r="809" ht="18.75" customHeight="1"/>
    <row r="810" ht="18.75" customHeight="1"/>
    <row r="811" ht="18.75" customHeight="1"/>
    <row r="812" ht="18.75" customHeight="1"/>
    <row r="813" ht="18.75" customHeight="1"/>
    <row r="814" ht="18.75" customHeight="1"/>
    <row r="815" ht="18.75" customHeight="1"/>
    <row r="816" ht="18.75" customHeight="1"/>
    <row r="817" ht="18.75" customHeight="1"/>
    <row r="818" ht="18.75" customHeight="1"/>
    <row r="819" ht="18.75" customHeight="1"/>
    <row r="820" ht="18.75" customHeight="1"/>
    <row r="821" ht="18.75" customHeight="1"/>
    <row r="822" ht="18.75" customHeight="1"/>
    <row r="823" ht="18.75" customHeight="1"/>
    <row r="824" ht="18.75" customHeight="1"/>
    <row r="825" ht="18.75" customHeight="1"/>
    <row r="826" ht="18.75" customHeight="1"/>
    <row r="827" ht="18.75" customHeight="1"/>
    <row r="828" ht="18.75" customHeight="1"/>
    <row r="829" ht="18.75" customHeight="1"/>
    <row r="830" ht="18.75" customHeight="1"/>
    <row r="831" ht="18.75" customHeight="1"/>
    <row r="832" ht="18.75" customHeight="1"/>
    <row r="833" ht="18.75" customHeight="1"/>
    <row r="834" ht="18.75" customHeight="1"/>
    <row r="835" ht="18.75" customHeight="1"/>
    <row r="836" ht="18.75" customHeight="1"/>
    <row r="837" ht="18.75" customHeight="1"/>
    <row r="838" ht="18.75" customHeight="1"/>
    <row r="839" ht="18.75" customHeight="1"/>
    <row r="840" ht="18.75" customHeight="1"/>
    <row r="841" ht="18.75" customHeight="1"/>
    <row r="842" ht="18.75" customHeight="1"/>
    <row r="843" ht="18.75" customHeight="1"/>
    <row r="844" ht="18.75" customHeight="1"/>
    <row r="845" ht="18.75" customHeight="1"/>
    <row r="846" ht="18.75" customHeight="1"/>
    <row r="847" ht="18.75" customHeight="1"/>
    <row r="848" ht="18.75" customHeight="1"/>
    <row r="849" ht="18.75" customHeight="1"/>
    <row r="850" ht="18.75" customHeight="1"/>
    <row r="851" ht="18.75" customHeight="1"/>
    <row r="852" ht="18.75" customHeight="1"/>
    <row r="853" ht="18.75" customHeight="1"/>
    <row r="854" ht="18.75" customHeight="1"/>
    <row r="855" ht="18.75" customHeight="1"/>
    <row r="856" ht="18.75" customHeight="1"/>
    <row r="857" ht="18.75" customHeight="1"/>
    <row r="858" ht="18.75" customHeight="1"/>
    <row r="859" ht="18.75" customHeight="1"/>
    <row r="860" ht="18.75" customHeight="1"/>
    <row r="861" ht="18.75" customHeight="1"/>
    <row r="862" ht="18.75" customHeight="1"/>
    <row r="863" ht="18.75" customHeight="1"/>
    <row r="864" ht="18.75" customHeight="1"/>
    <row r="865" ht="18.75" customHeight="1"/>
    <row r="866" ht="18.75" customHeight="1"/>
    <row r="867" ht="18.75" customHeight="1"/>
    <row r="868" ht="18.75" customHeight="1"/>
    <row r="869" ht="18.75" customHeight="1"/>
    <row r="870" ht="18.75" customHeight="1"/>
    <row r="871" ht="18.75" customHeight="1"/>
    <row r="872" ht="18.75" customHeight="1"/>
    <row r="873" ht="18.75" customHeight="1"/>
    <row r="874" ht="18.75" customHeight="1"/>
    <row r="875" ht="18.75" customHeight="1"/>
    <row r="876" ht="18.75" customHeight="1"/>
    <row r="877" ht="18.75" customHeight="1"/>
    <row r="878" ht="18.75" customHeight="1"/>
    <row r="879" ht="18.75" customHeight="1"/>
    <row r="880" ht="18.75" customHeight="1"/>
    <row r="881" ht="18.75" customHeight="1"/>
    <row r="882" ht="18.75" customHeight="1"/>
    <row r="883" ht="18.75" customHeight="1"/>
    <row r="884" ht="18.75" customHeight="1"/>
    <row r="885" ht="18.75" customHeight="1"/>
    <row r="886" ht="18.75" customHeight="1"/>
    <row r="887" ht="18.75" customHeight="1"/>
    <row r="888" ht="18.75" customHeight="1"/>
    <row r="889" ht="18.75" customHeight="1"/>
    <row r="890" ht="18.75" customHeight="1"/>
    <row r="891" ht="18.75" customHeight="1"/>
    <row r="892" ht="18.75" customHeight="1"/>
    <row r="893" ht="18.75" customHeight="1"/>
    <row r="894" ht="18.75" customHeight="1"/>
    <row r="895" ht="18.75" customHeight="1"/>
    <row r="896" ht="18.75" customHeight="1"/>
    <row r="897" ht="18.75" customHeight="1"/>
    <row r="898" ht="18.75" customHeight="1"/>
    <row r="899" ht="18.75" customHeight="1"/>
    <row r="900" ht="18.75" customHeight="1"/>
    <row r="901" ht="18.75" customHeight="1"/>
    <row r="902" ht="18.75" customHeight="1"/>
    <row r="903" ht="18.75" customHeight="1"/>
    <row r="904" ht="18.75" customHeight="1"/>
    <row r="905" ht="18.75" customHeight="1"/>
    <row r="906" ht="18.75" customHeight="1"/>
    <row r="907" ht="18.75" customHeight="1"/>
    <row r="908" ht="18.75" customHeight="1"/>
    <row r="909" ht="18.75" customHeight="1"/>
    <row r="910" ht="18.75" customHeight="1"/>
    <row r="911" ht="18.75" customHeight="1"/>
    <row r="912" ht="18.75" customHeight="1"/>
    <row r="913" ht="18.75" customHeight="1"/>
    <row r="914" ht="18.75" customHeight="1"/>
    <row r="915" ht="18.75" customHeight="1"/>
    <row r="916" ht="18.75" customHeight="1"/>
    <row r="917" ht="18.75" customHeight="1"/>
    <row r="918" ht="18.75" customHeight="1"/>
    <row r="919" ht="18.75" customHeight="1"/>
    <row r="920" ht="18.75" customHeight="1"/>
    <row r="921" ht="18.75" customHeight="1"/>
    <row r="922" ht="18.75" customHeight="1"/>
    <row r="923" ht="18.75" customHeight="1"/>
    <row r="924" ht="18.75" customHeight="1"/>
    <row r="925" ht="18.75" customHeight="1"/>
    <row r="926" ht="18.75" customHeight="1"/>
    <row r="927" ht="18.75" customHeight="1"/>
    <row r="928" ht="18.75" customHeight="1"/>
    <row r="929" ht="18.75" customHeight="1"/>
    <row r="930" ht="18.75" customHeight="1"/>
    <row r="931" ht="18.75" customHeight="1"/>
    <row r="932" ht="18.75" customHeight="1"/>
    <row r="933" ht="18.75" customHeight="1"/>
    <row r="934" ht="18.75" customHeight="1"/>
    <row r="935" ht="18.75" customHeight="1"/>
    <row r="936" ht="18.75" customHeight="1"/>
    <row r="937" ht="18.75" customHeight="1"/>
    <row r="938" ht="18.75" customHeight="1"/>
    <row r="939" ht="18.75" customHeight="1"/>
    <row r="940" ht="18.75" customHeight="1"/>
    <row r="941" ht="18.75" customHeight="1"/>
    <row r="942" ht="18.75" customHeight="1"/>
    <row r="943" ht="18.75" customHeight="1"/>
    <row r="944" ht="18.75" customHeight="1"/>
    <row r="945" ht="18.75" customHeight="1"/>
    <row r="946" ht="18.75" customHeight="1"/>
    <row r="947" ht="18.75" customHeight="1"/>
    <row r="948" ht="18.75" customHeight="1"/>
    <row r="949" ht="18.75" customHeight="1"/>
    <row r="950" ht="18.75" customHeight="1"/>
    <row r="951" ht="18.75" customHeight="1"/>
    <row r="952" ht="18.75" customHeight="1"/>
    <row r="953" ht="18.75" customHeight="1"/>
    <row r="954" ht="18.75" customHeight="1"/>
    <row r="955" ht="18.75" customHeight="1"/>
    <row r="956" ht="18.75" customHeight="1"/>
    <row r="957" ht="18.75" customHeight="1"/>
    <row r="958" ht="18.75" customHeight="1"/>
    <row r="959" ht="18.75" customHeight="1"/>
    <row r="960" ht="18.75" customHeight="1"/>
    <row r="961" ht="18.75" customHeight="1"/>
    <row r="962" ht="18.75" customHeight="1"/>
    <row r="963" ht="18.75" customHeight="1"/>
    <row r="964" ht="18.75" customHeight="1"/>
    <row r="965" ht="18.75" customHeight="1"/>
    <row r="966" ht="18.75" customHeight="1"/>
    <row r="967" ht="18.75" customHeight="1"/>
    <row r="968" ht="18.75" customHeight="1"/>
    <row r="969" ht="18.75" customHeight="1"/>
    <row r="970" ht="18.75" customHeight="1"/>
    <row r="971" ht="18.75" customHeight="1"/>
    <row r="972" ht="18.75" customHeight="1"/>
    <row r="973" ht="18.75" customHeight="1"/>
    <row r="974" ht="18.75" customHeight="1"/>
    <row r="975" ht="18.75" customHeight="1"/>
    <row r="976" ht="18.75" customHeight="1"/>
    <row r="977" ht="18.75" customHeight="1"/>
    <row r="978" ht="18.75" customHeight="1"/>
    <row r="979" ht="18.75" customHeight="1"/>
    <row r="980" ht="18.75" customHeight="1"/>
    <row r="981" ht="18.75" customHeight="1"/>
    <row r="982" ht="18.75" customHeight="1"/>
    <row r="983" ht="18.75" customHeight="1"/>
    <row r="984" ht="18.75" customHeight="1"/>
    <row r="985" ht="18.75" customHeight="1"/>
    <row r="986" ht="18.75" customHeight="1"/>
    <row r="987" ht="18.75" customHeight="1"/>
    <row r="988" ht="18.75" customHeight="1"/>
    <row r="989" ht="18.75" customHeight="1"/>
    <row r="990" ht="18.75" customHeight="1"/>
    <row r="991" ht="18.75" customHeight="1"/>
    <row r="992" ht="18.75" customHeight="1"/>
    <row r="993" ht="18.75" customHeight="1"/>
    <row r="994" ht="18.75" customHeight="1"/>
    <row r="995" ht="18.75" customHeight="1"/>
    <row r="996" ht="18.75" customHeight="1"/>
    <row r="997" ht="18.75" customHeight="1"/>
    <row r="998" ht="18.75" customHeight="1"/>
    <row r="999" ht="18.75" customHeight="1"/>
    <row r="1000" ht="18.75" customHeight="1"/>
    <row r="1001" ht="18.75" customHeight="1"/>
    <row r="1002" ht="18.75" customHeight="1"/>
    <row r="1003" ht="18.75" customHeight="1"/>
    <row r="1004" ht="18.75" customHeight="1"/>
    <row r="1005" ht="18.75" customHeight="1"/>
    <row r="1006" ht="18.75" customHeight="1"/>
    <row r="1007" ht="18.75" customHeight="1"/>
    <row r="1008" ht="18.75" customHeight="1"/>
    <row r="1009" ht="18.75" customHeight="1"/>
    <row r="1010" ht="18.75" customHeight="1"/>
    <row r="1011" ht="18.75" customHeight="1"/>
    <row r="1012" ht="18.75" customHeight="1"/>
    <row r="1013" ht="18.75" customHeight="1"/>
    <row r="1014" ht="18.75" customHeight="1"/>
    <row r="1015" ht="18.75" customHeight="1"/>
    <row r="1016" ht="18.75" customHeight="1"/>
    <row r="1017" ht="18.75" customHeight="1"/>
    <row r="1018" ht="18.75" customHeight="1"/>
    <row r="1019" ht="18.75" customHeight="1"/>
    <row r="1020" ht="18.75" customHeight="1"/>
    <row r="1021" ht="18.75" customHeight="1"/>
    <row r="1022" ht="18.75" customHeight="1"/>
    <row r="1023" ht="18.75" customHeight="1"/>
    <row r="1024" ht="18.75" customHeight="1"/>
    <row r="1025" ht="18.75" customHeight="1"/>
    <row r="1026" ht="18.75" customHeight="1"/>
    <row r="1027" ht="18.75" customHeight="1"/>
    <row r="1028" ht="18.75" customHeight="1"/>
    <row r="1029" ht="18.75" customHeight="1"/>
    <row r="1030" ht="18.75" customHeight="1"/>
    <row r="1031" ht="18.75" customHeight="1"/>
    <row r="1032" ht="18.75" customHeight="1"/>
    <row r="1033" ht="18.75" customHeight="1"/>
    <row r="1034" ht="18.75" customHeight="1"/>
    <row r="1035" ht="18.75" customHeight="1"/>
    <row r="1036" ht="18.75" customHeight="1"/>
    <row r="1037" ht="18.75" customHeight="1"/>
    <row r="1038" ht="18.75" customHeight="1"/>
    <row r="1039" ht="18.75" customHeight="1"/>
    <row r="1040" ht="18.75" customHeight="1"/>
    <row r="1041" ht="18.75" customHeight="1"/>
    <row r="1042" ht="18.75" customHeight="1"/>
    <row r="1043" ht="18.75" customHeight="1"/>
    <row r="1044" ht="18.75" customHeight="1"/>
    <row r="1045" ht="18.75" customHeight="1"/>
    <row r="1046" ht="18.75" customHeight="1"/>
    <row r="1047" ht="18.75" customHeight="1"/>
    <row r="1048" ht="18.75" customHeight="1"/>
    <row r="1049" ht="18.75" customHeight="1"/>
    <row r="1050" ht="18.75" customHeight="1"/>
    <row r="1051" ht="18.75" customHeight="1"/>
    <row r="1052" ht="18.75" customHeight="1"/>
    <row r="1053" ht="18.75" customHeight="1"/>
    <row r="1054" ht="18.75" customHeight="1"/>
    <row r="1055" ht="18.75" customHeight="1"/>
    <row r="1056" ht="18.75" customHeight="1"/>
    <row r="1057" ht="18.75" customHeight="1"/>
    <row r="1058" ht="18.75" customHeight="1"/>
    <row r="1059" ht="18.75" customHeight="1"/>
    <row r="1060" ht="18.75" customHeight="1"/>
    <row r="1061" ht="18.75" customHeight="1"/>
    <row r="1062" ht="18.75" customHeight="1"/>
    <row r="1063" ht="18.75" customHeight="1"/>
    <row r="1064" ht="18.75" customHeight="1"/>
    <row r="1065" ht="18.75" customHeight="1"/>
    <row r="1066" ht="18.75" customHeight="1"/>
    <row r="1067" ht="18.75" customHeight="1"/>
    <row r="1068" ht="18.75" customHeight="1"/>
    <row r="1069" ht="18.75" customHeight="1"/>
    <row r="1070" ht="18.75" customHeight="1"/>
    <row r="1071" ht="18.75" customHeight="1"/>
    <row r="1072" ht="18.75" customHeight="1"/>
    <row r="1073" ht="18.75" customHeight="1"/>
    <row r="1074" ht="18.75" customHeight="1"/>
    <row r="1075" ht="18.75" customHeight="1"/>
    <row r="1076" ht="18.75" customHeight="1"/>
    <row r="1077" ht="18.75" customHeight="1"/>
    <row r="1078" ht="18.75" customHeight="1"/>
    <row r="1079" ht="18.75" customHeight="1"/>
    <row r="1080" ht="18.75" customHeight="1"/>
    <row r="1081" ht="18.75" customHeight="1"/>
    <row r="1082" ht="18.75" customHeight="1"/>
    <row r="1083" ht="18.75" customHeight="1"/>
    <row r="1084" ht="18.75" customHeight="1"/>
    <row r="1085" ht="18.75" customHeight="1"/>
    <row r="1086" ht="18.75" customHeight="1"/>
    <row r="1087" ht="18.75" customHeight="1"/>
    <row r="1088" ht="18.75" customHeight="1"/>
    <row r="1089" ht="18.75" customHeight="1"/>
    <row r="1090" ht="18.75" customHeight="1"/>
    <row r="1091" ht="18.75" customHeight="1"/>
    <row r="1092" ht="18.75" customHeight="1"/>
    <row r="1093" ht="18.75" customHeight="1"/>
    <row r="1094" ht="18.75" customHeight="1"/>
    <row r="1095" ht="18.75" customHeight="1"/>
    <row r="1096" ht="18.75" customHeight="1"/>
    <row r="1097" ht="18.75" customHeight="1"/>
    <row r="1098" ht="18.75" customHeight="1"/>
    <row r="1099" ht="18.75" customHeight="1"/>
    <row r="1100" ht="18.75" customHeight="1"/>
    <row r="1101" ht="18.75" customHeight="1"/>
    <row r="1102" ht="18.75" customHeight="1"/>
    <row r="1103" ht="18.75" customHeight="1"/>
    <row r="1104" ht="18.75" customHeight="1"/>
    <row r="1105" ht="18.75" customHeight="1"/>
    <row r="1106" ht="18.75" customHeight="1"/>
    <row r="1107" ht="18.75" customHeight="1"/>
    <row r="1108" ht="18.75" customHeight="1"/>
    <row r="1109" ht="18.75" customHeight="1"/>
    <row r="1110" ht="18.75" customHeight="1"/>
    <row r="1111" ht="18.75" customHeight="1"/>
    <row r="1112" ht="18.75" customHeight="1"/>
    <row r="1113" ht="18.75" customHeight="1"/>
    <row r="1114" ht="18.75" customHeight="1"/>
    <row r="1115" ht="18.75" customHeight="1"/>
    <row r="1116" ht="18.75" customHeight="1"/>
    <row r="1117" ht="18.75" customHeight="1"/>
    <row r="1118" ht="18.75" customHeight="1"/>
    <row r="1119" ht="18.75" customHeight="1"/>
    <row r="1120" ht="18.75" customHeight="1"/>
    <row r="1121" ht="18.75" customHeight="1"/>
    <row r="1122" ht="18.75" customHeight="1"/>
    <row r="1123" ht="18.75" customHeight="1"/>
    <row r="1124" ht="18.75" customHeight="1"/>
    <row r="1125" ht="18.75" customHeight="1"/>
    <row r="1126" ht="18.75" customHeight="1"/>
    <row r="1127" ht="18.75" customHeight="1"/>
    <row r="1128" ht="18.75" customHeight="1"/>
    <row r="1129" ht="18.75" customHeight="1"/>
    <row r="1130" ht="18.75" customHeight="1"/>
    <row r="1131" ht="18.75" customHeight="1"/>
    <row r="1132" ht="18.75" customHeight="1"/>
    <row r="1133" ht="18.75" customHeight="1"/>
    <row r="1134" ht="18.75" customHeight="1"/>
    <row r="1135" ht="18.75" customHeight="1"/>
    <row r="1136" ht="18.75" customHeight="1"/>
    <row r="1137" ht="18.75" customHeight="1"/>
    <row r="1138" ht="18.75" customHeight="1"/>
    <row r="1139" ht="18.75" customHeight="1"/>
    <row r="1140" ht="18.75" customHeight="1"/>
    <row r="1141" ht="18.75" customHeight="1"/>
    <row r="1142" ht="18.75" customHeight="1"/>
    <row r="1143" ht="18.75" customHeight="1"/>
    <row r="1144" ht="18.75" customHeight="1"/>
    <row r="1145" ht="18.75" customHeight="1"/>
    <row r="1146" ht="18.75" customHeight="1"/>
    <row r="1147" ht="18.75" customHeight="1"/>
    <row r="1148" ht="18.75" customHeight="1"/>
    <row r="1149" ht="18.75" customHeight="1"/>
    <row r="1150" ht="18.75" customHeight="1"/>
    <row r="1151" ht="18.75" customHeight="1"/>
    <row r="1152" ht="18.75" customHeight="1"/>
    <row r="1153" ht="18.75" customHeight="1"/>
    <row r="1154" ht="18.75" customHeight="1"/>
    <row r="1155" ht="18.75" customHeight="1"/>
    <row r="1156" ht="18.75" customHeight="1"/>
    <row r="1157" ht="18.75" customHeight="1"/>
    <row r="1158" ht="18.75" customHeight="1"/>
    <row r="1159" ht="18.75" customHeight="1"/>
    <row r="1160" ht="18.75" customHeight="1"/>
    <row r="1161" ht="18.75" customHeight="1"/>
    <row r="1162" ht="18.75" customHeight="1"/>
    <row r="1163" ht="18.75" customHeight="1"/>
    <row r="1164" ht="18.75" customHeight="1"/>
    <row r="1165" ht="18.75" customHeight="1"/>
    <row r="1166" ht="18.75" customHeight="1"/>
    <row r="1167" ht="18.75" customHeight="1"/>
    <row r="1168" ht="18.75" customHeight="1"/>
    <row r="1169" ht="18.75" customHeight="1"/>
    <row r="1170" ht="18.75" customHeight="1"/>
    <row r="1171" ht="18.75" customHeight="1"/>
    <row r="1172" ht="18.75" customHeight="1"/>
    <row r="1173" ht="18.75" customHeight="1"/>
    <row r="1174" ht="18.75" customHeight="1"/>
    <row r="1175" ht="18.75" customHeight="1"/>
    <row r="1176" ht="18.75" customHeight="1"/>
    <row r="1177" ht="18.75" customHeight="1"/>
    <row r="1178" ht="18.75" customHeight="1"/>
    <row r="1179" ht="18.75" customHeight="1"/>
    <row r="1180" ht="18.75" customHeight="1"/>
    <row r="1181" ht="18.75" customHeight="1"/>
    <row r="1182" ht="18.75" customHeight="1"/>
    <row r="1183" ht="18.75" customHeight="1"/>
    <row r="1184" ht="18.75" customHeight="1"/>
    <row r="1185" ht="18.75" customHeight="1"/>
    <row r="1186" ht="18.75" customHeight="1"/>
    <row r="1187" ht="18.75" customHeight="1"/>
    <row r="1188" ht="18.75" customHeight="1"/>
    <row r="1189" ht="18.75" customHeight="1"/>
    <row r="1190" ht="18.75" customHeight="1"/>
    <row r="1191" ht="18.75" customHeight="1"/>
    <row r="1192" ht="18.75" customHeight="1"/>
    <row r="1193" ht="18.75" customHeight="1"/>
    <row r="1194" ht="18.75" customHeight="1"/>
    <row r="1195" ht="18.75" customHeight="1"/>
    <row r="1196" ht="18.75" customHeight="1"/>
    <row r="1197" ht="18.75" customHeight="1"/>
    <row r="1198" ht="18.75" customHeight="1"/>
    <row r="1199" ht="18.75" customHeight="1"/>
    <row r="1200" ht="18.75" customHeight="1"/>
    <row r="1201" ht="18.75" customHeight="1"/>
    <row r="1202" ht="18.75" customHeight="1"/>
    <row r="1203" ht="18.75" customHeight="1"/>
    <row r="1204" ht="18.75" customHeight="1"/>
    <row r="1205" ht="18.75" customHeight="1"/>
    <row r="1206" ht="18.75" customHeight="1"/>
    <row r="1207" ht="18.75" customHeight="1"/>
    <row r="1208" ht="18.75" customHeight="1"/>
    <row r="1209" ht="18.75" customHeight="1"/>
    <row r="1210" ht="18.75" customHeight="1"/>
    <row r="1211" ht="18.75" customHeight="1"/>
    <row r="1212" ht="18.75" customHeight="1"/>
    <row r="1213" ht="18.75" customHeight="1"/>
    <row r="1214" ht="18.75" customHeight="1"/>
    <row r="1215" ht="18.75" customHeight="1"/>
    <row r="1216" ht="18.75" customHeight="1"/>
    <row r="1217" ht="18.75" customHeight="1"/>
    <row r="1218" ht="18.75" customHeight="1"/>
    <row r="1219" ht="18.75" customHeight="1"/>
    <row r="1220" ht="18.75" customHeight="1"/>
    <row r="1221" ht="18.75" customHeight="1"/>
    <row r="1222" ht="18.75" customHeight="1"/>
    <row r="1223" ht="18.75" customHeight="1"/>
    <row r="1224" ht="18.75" customHeight="1"/>
    <row r="1225" ht="18.75" customHeight="1"/>
    <row r="1226" ht="18.75" customHeight="1"/>
    <row r="1227" ht="18.75" customHeight="1"/>
    <row r="1228" ht="18.75" customHeight="1"/>
    <row r="1229" ht="18.75" customHeight="1"/>
    <row r="1230" ht="18.75" customHeight="1"/>
    <row r="1231" ht="18.75" customHeight="1"/>
    <row r="1232" ht="18.75" customHeight="1"/>
    <row r="1233" ht="18.75" customHeight="1"/>
    <row r="1234" ht="18.75" customHeight="1"/>
    <row r="1235" ht="18.75" customHeight="1"/>
    <row r="1236" ht="18.75" customHeight="1"/>
    <row r="1237" ht="18.75" customHeight="1"/>
    <row r="1238" ht="18.75" customHeight="1"/>
    <row r="1239" ht="18.75" customHeight="1"/>
    <row r="1240" ht="18.75" customHeight="1"/>
    <row r="1241" ht="18.75" customHeight="1"/>
    <row r="1242" ht="18.75" customHeight="1"/>
    <row r="1243" ht="18.75" customHeight="1"/>
    <row r="1244" ht="18.75" customHeight="1"/>
    <row r="1245" ht="18.75" customHeight="1"/>
    <row r="1246" ht="18.75" customHeight="1"/>
    <row r="1247" ht="18.75" customHeight="1"/>
    <row r="1248" ht="18.75" customHeight="1"/>
    <row r="1249" ht="18.75" customHeight="1"/>
    <row r="1250" ht="18.75" customHeight="1"/>
    <row r="1251" ht="18.75" customHeight="1"/>
    <row r="1252" ht="18.75" customHeight="1"/>
    <row r="1253" ht="18.75" customHeight="1"/>
    <row r="1254" ht="18.75" customHeight="1"/>
    <row r="1255" ht="18.75" customHeight="1"/>
    <row r="1256" ht="18.75" customHeight="1"/>
    <row r="1257" ht="18.75" customHeight="1"/>
    <row r="1258" ht="18.75" customHeight="1"/>
    <row r="1259" ht="18.75" customHeight="1"/>
    <row r="1260" ht="18.75" customHeight="1"/>
    <row r="1261" ht="18.75" customHeight="1"/>
    <row r="1262" ht="18.75" customHeight="1"/>
    <row r="1263" ht="18.75" customHeight="1"/>
    <row r="1264" ht="18.75" customHeight="1"/>
    <row r="1265" ht="18.75" customHeight="1"/>
    <row r="1266" ht="18.75" customHeight="1"/>
    <row r="1267" ht="18.75" customHeight="1"/>
    <row r="1268" ht="18.75" customHeight="1"/>
    <row r="1269" ht="18.75" customHeight="1"/>
    <row r="1270" ht="18.75" customHeight="1"/>
    <row r="1271" ht="18.75" customHeight="1"/>
    <row r="1272" ht="18.75" customHeight="1"/>
    <row r="1273" ht="18.75" customHeight="1"/>
    <row r="1274" ht="18.75" customHeight="1"/>
    <row r="1275" ht="18.75" customHeight="1"/>
    <row r="1276" ht="18.75" customHeight="1"/>
    <row r="1277" ht="18.75" customHeight="1"/>
    <row r="1278" ht="18.75" customHeight="1"/>
    <row r="1279" ht="18.75" customHeight="1"/>
    <row r="1280" ht="18.75" customHeight="1"/>
    <row r="1281" ht="18.75" customHeight="1"/>
    <row r="1282" ht="18.75" customHeight="1"/>
    <row r="1283" ht="18.75" customHeight="1"/>
    <row r="1284" ht="18.75" customHeight="1"/>
    <row r="1285" ht="18.75" customHeight="1"/>
    <row r="1286" ht="18.75" customHeight="1"/>
    <row r="1287" ht="18.75" customHeight="1"/>
    <row r="1288" ht="18.75" customHeight="1"/>
    <row r="1289" ht="18.75" customHeight="1"/>
    <row r="1290" ht="18.75" customHeight="1"/>
    <row r="1291" ht="18.75" customHeight="1"/>
    <row r="1292" ht="18.75" customHeight="1"/>
    <row r="1293" ht="18.75" customHeight="1"/>
    <row r="1294" ht="18.75" customHeight="1"/>
    <row r="1295" ht="18.75" customHeight="1"/>
    <row r="1296" ht="18.75" customHeight="1"/>
    <row r="1297" ht="18.75" customHeight="1"/>
    <row r="1298" ht="18.75" customHeight="1"/>
    <row r="1299" ht="18.75" customHeight="1"/>
    <row r="1300" ht="18.75" customHeight="1"/>
    <row r="1301" ht="18.75" customHeight="1"/>
    <row r="1302" ht="18.75" customHeight="1"/>
    <row r="1303" ht="18.75" customHeight="1"/>
    <row r="1304" ht="18.75" customHeight="1"/>
    <row r="1305" ht="18.75" customHeight="1"/>
    <row r="1306" ht="18.75" customHeight="1"/>
    <row r="1307" ht="18.75" customHeight="1"/>
    <row r="1308" ht="18.75" customHeight="1"/>
    <row r="1309" ht="18.75" customHeight="1"/>
    <row r="1310" ht="18.75" customHeight="1"/>
    <row r="1311" ht="18.75" customHeight="1"/>
    <row r="1312" ht="18.75" customHeight="1"/>
    <row r="1313" ht="18.75" customHeight="1"/>
    <row r="1314" ht="18.75" customHeight="1"/>
    <row r="1315" ht="18.75" customHeight="1"/>
    <row r="1316" ht="18.75" customHeight="1"/>
    <row r="1317" ht="18.75" customHeight="1"/>
    <row r="1318" ht="18.75" customHeight="1"/>
    <row r="1319" ht="18.75" customHeight="1"/>
    <row r="1320" ht="18.75" customHeight="1"/>
    <row r="1321" ht="18.75" customHeight="1"/>
    <row r="1322" ht="18.75" customHeight="1"/>
    <row r="1323" ht="18.75" customHeight="1"/>
    <row r="1324" ht="18.75" customHeight="1"/>
    <row r="1325" ht="18.75" customHeight="1"/>
    <row r="1326" ht="18.75" customHeight="1"/>
    <row r="1327" ht="18.75" customHeight="1"/>
    <row r="1328" ht="18.75" customHeight="1"/>
    <row r="1329" ht="18.75" customHeight="1"/>
    <row r="1330" ht="18.75" customHeight="1"/>
    <row r="1331" ht="18.75" customHeight="1"/>
    <row r="1332" ht="18.75" customHeight="1"/>
    <row r="1333" ht="18.75" customHeight="1"/>
    <row r="1334" ht="18.75" customHeight="1"/>
    <row r="1335" ht="18.75" customHeight="1"/>
    <row r="1336" ht="18.75" customHeight="1"/>
    <row r="1337" ht="18.75" customHeight="1"/>
    <row r="1338" ht="18.75" customHeight="1"/>
    <row r="1339" ht="18.75" customHeight="1"/>
    <row r="1340" ht="18.75" customHeight="1"/>
    <row r="1341" ht="18.75" customHeight="1"/>
    <row r="1342" ht="18.75" customHeight="1"/>
    <row r="1343" ht="18.75" customHeight="1"/>
    <row r="1344" ht="18.75" customHeight="1"/>
    <row r="1345" ht="18.75" customHeight="1"/>
    <row r="1346" ht="18.75" customHeight="1"/>
    <row r="1347" ht="18.75" customHeight="1"/>
    <row r="1348" ht="18.75" customHeight="1"/>
    <row r="1349" ht="18.75" customHeight="1"/>
    <row r="1350" ht="18.75" customHeight="1"/>
    <row r="1351" ht="18.75" customHeight="1"/>
    <row r="1352" ht="18.75" customHeight="1"/>
    <row r="1353" ht="18.75" customHeight="1"/>
    <row r="1354" ht="18.75" customHeight="1"/>
    <row r="1355" ht="18.75" customHeight="1"/>
    <row r="1356" ht="18.75" customHeight="1"/>
    <row r="1357" ht="18.75" customHeight="1"/>
    <row r="1358" ht="18.75" customHeight="1"/>
    <row r="1359" ht="18.75" customHeight="1"/>
    <row r="1360" ht="18.75" customHeight="1"/>
    <row r="1361" ht="18.75" customHeight="1"/>
    <row r="1362" ht="18.75" customHeight="1"/>
    <row r="1363" ht="18.75" customHeight="1"/>
    <row r="1364" ht="18.75" customHeight="1"/>
    <row r="1365" ht="18.75" customHeight="1"/>
    <row r="1366" ht="18.75" customHeight="1"/>
    <row r="1367" ht="18.75" customHeight="1"/>
    <row r="1368" ht="18.75" customHeight="1"/>
    <row r="1369" ht="18.75" customHeight="1"/>
    <row r="1370" ht="18.75" customHeight="1"/>
    <row r="1371" ht="18.75" customHeight="1"/>
    <row r="1372" ht="18.75" customHeight="1"/>
    <row r="1373" ht="18.75" customHeight="1"/>
    <row r="1374" ht="18.75" customHeight="1"/>
    <row r="1375" ht="18.75" customHeight="1"/>
    <row r="1376" ht="18.75" customHeight="1"/>
    <row r="1377" ht="18.75" customHeight="1"/>
    <row r="1378" ht="18.75" customHeight="1"/>
    <row r="1379" ht="18.75" customHeight="1"/>
    <row r="1380" ht="18.75" customHeight="1"/>
    <row r="1381" ht="18.75" customHeight="1"/>
    <row r="1382" ht="18.75" customHeight="1"/>
    <row r="1383" ht="18.75" customHeight="1"/>
    <row r="1384" ht="18.75" customHeight="1"/>
    <row r="1385" ht="18.75" customHeight="1"/>
    <row r="1386" ht="18.75" customHeight="1"/>
    <row r="1387" ht="18.75" customHeight="1"/>
    <row r="1388" ht="18.75" customHeight="1"/>
    <row r="1389" ht="18.75" customHeight="1"/>
    <row r="1390" ht="18.75" customHeight="1"/>
    <row r="1391" ht="18.75" customHeight="1"/>
    <row r="1392" ht="18.75" customHeight="1"/>
    <row r="1393" ht="18.75" customHeight="1"/>
    <row r="1394" ht="18.75" customHeight="1"/>
    <row r="1395" ht="18.75" customHeight="1"/>
    <row r="1396" ht="18.75" customHeight="1"/>
    <row r="1397" ht="18.75" customHeight="1"/>
    <row r="1398" ht="18.75" customHeight="1"/>
    <row r="1399" ht="18.75" customHeight="1"/>
    <row r="1400" ht="18.75" customHeight="1"/>
    <row r="1401" ht="18.75" customHeight="1"/>
    <row r="1402" ht="18.75" customHeight="1"/>
    <row r="1403" ht="18.75" customHeight="1"/>
    <row r="1404" ht="18.75" customHeight="1"/>
    <row r="1405" ht="18.75" customHeight="1"/>
    <row r="1406" ht="18.75" customHeight="1"/>
    <row r="1407" ht="18.75" customHeight="1"/>
    <row r="1408" ht="18.75" customHeight="1"/>
  </sheetData>
  <sheetProtection sheet="1" objects="1" scenarios="1"/>
  <mergeCells count="16">
    <mergeCell ref="A206:D206"/>
    <mergeCell ref="A207:D207"/>
    <mergeCell ref="A208:D208"/>
    <mergeCell ref="A227:D227"/>
    <mergeCell ref="A7:D7"/>
    <mergeCell ref="A8:D8"/>
    <mergeCell ref="A202:F202"/>
    <mergeCell ref="A203:C203"/>
    <mergeCell ref="A204:D204"/>
    <mergeCell ref="A205:D205"/>
    <mergeCell ref="A6:D6"/>
    <mergeCell ref="A1:F1"/>
    <mergeCell ref="C2:D2"/>
    <mergeCell ref="A3:C3"/>
    <mergeCell ref="A4:D4"/>
    <mergeCell ref="A5:D5"/>
  </mergeCells>
  <pageMargins left="0.7" right="0.7" top="0.75" bottom="0.75" header="0.3" footer="0.3"/>
  <pageSetup scale="8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4" id="{F8F655FF-B5F7-4A41-A8CC-678F20F63868}">
            <xm:f>Introduction!$J$20="ON"</xm:f>
            <x14:dxf>
              <numFmt numFmtId="10" formatCode="&quot;$&quot;#,##0_);[Red]\(&quot;$&quot;#,##0\)"/>
            </x14:dxf>
          </x14:cfRule>
          <xm:sqref>B10:D15 D16:D25</xm:sqref>
        </x14:conditionalFormatting>
        <x14:conditionalFormatting xmlns:xm="http://schemas.microsoft.com/office/excel/2006/main">
          <x14:cfRule type="expression" priority="3" id="{3FA19029-90CA-4F0F-98AF-501CFFB1F637}">
            <xm:f>Introduction!$J$20="ON"</xm:f>
            <x14:dxf>
              <numFmt numFmtId="10" formatCode="&quot;$&quot;#,##0_);[Red]\(&quot;$&quot;#,##0\)"/>
            </x14:dxf>
          </x14:cfRule>
          <xm:sqref>E4:E8</xm:sqref>
        </x14:conditionalFormatting>
        <x14:conditionalFormatting xmlns:xm="http://schemas.microsoft.com/office/excel/2006/main">
          <x14:cfRule type="expression" priority="2" id="{164E0A20-D006-4A38-8072-DD954DC1DD6F}">
            <xm:f>Introduction!$J$20="ON"</xm:f>
            <x14:dxf>
              <numFmt numFmtId="10" formatCode="&quot;$&quot;#,##0_);[Red]\(&quot;$&quot;#,##0\)"/>
            </x14:dxf>
          </x14:cfRule>
          <xm:sqref>B210:C215 D210:D225</xm:sqref>
        </x14:conditionalFormatting>
        <x14:conditionalFormatting xmlns:xm="http://schemas.microsoft.com/office/excel/2006/main">
          <x14:cfRule type="expression" priority="1" id="{30DBC85E-8A0C-4986-9C37-E09CA667B9B1}">
            <xm:f>Introduction!$J$20="ON"</xm:f>
            <x14:dxf>
              <numFmt numFmtId="10" formatCode="&quot;$&quot;#,##0_);[Red]\(&quot;$&quot;#,##0\)"/>
            </x14:dxf>
          </x14:cfRule>
          <xm:sqref>E204:E208</xm:sqref>
        </x14:conditionalFormatting>
      </x14:conditionalFormatting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6"/>
  <dimension ref="A1:K100"/>
  <sheetViews>
    <sheetView showGridLines="0" showRowColHeaders="0" workbookViewId="0">
      <selection activeCell="B1" sqref="B1:K11"/>
    </sheetView>
  </sheetViews>
  <sheetFormatPr defaultRowHeight="15"/>
  <sheetData>
    <row r="1" spans="2:11">
      <c r="B1" s="891" t="s">
        <v>1247</v>
      </c>
      <c r="C1" s="891"/>
      <c r="D1" s="891"/>
      <c r="E1" s="891"/>
      <c r="F1" s="891"/>
      <c r="G1" s="891"/>
      <c r="H1" s="891"/>
      <c r="I1" s="891"/>
      <c r="J1" s="891"/>
      <c r="K1" s="891"/>
    </row>
    <row r="2" spans="2:11">
      <c r="B2" s="891"/>
      <c r="C2" s="891"/>
      <c r="D2" s="891"/>
      <c r="E2" s="891"/>
      <c r="F2" s="891"/>
      <c r="G2" s="891"/>
      <c r="H2" s="891"/>
      <c r="I2" s="891"/>
      <c r="J2" s="891"/>
      <c r="K2" s="891"/>
    </row>
    <row r="3" spans="2:11">
      <c r="B3" s="891"/>
      <c r="C3" s="891"/>
      <c r="D3" s="891"/>
      <c r="E3" s="891"/>
      <c r="F3" s="891"/>
      <c r="G3" s="891"/>
      <c r="H3" s="891"/>
      <c r="I3" s="891"/>
      <c r="J3" s="891"/>
      <c r="K3" s="891"/>
    </row>
    <row r="4" spans="2:11">
      <c r="B4" s="891"/>
      <c r="C4" s="891"/>
      <c r="D4" s="891"/>
      <c r="E4" s="891"/>
      <c r="F4" s="891"/>
      <c r="G4" s="891"/>
      <c r="H4" s="891"/>
      <c r="I4" s="891"/>
      <c r="J4" s="891"/>
      <c r="K4" s="891"/>
    </row>
    <row r="5" spans="2:11">
      <c r="B5" s="891"/>
      <c r="C5" s="891"/>
      <c r="D5" s="891"/>
      <c r="E5" s="891"/>
      <c r="F5" s="891"/>
      <c r="G5" s="891"/>
      <c r="H5" s="891"/>
      <c r="I5" s="891"/>
      <c r="J5" s="891"/>
      <c r="K5" s="891"/>
    </row>
    <row r="6" spans="2:11">
      <c r="B6" s="891"/>
      <c r="C6" s="891"/>
      <c r="D6" s="891"/>
      <c r="E6" s="891"/>
      <c r="F6" s="891"/>
      <c r="G6" s="891"/>
      <c r="H6" s="891"/>
      <c r="I6" s="891"/>
      <c r="J6" s="891"/>
      <c r="K6" s="891"/>
    </row>
    <row r="7" spans="2:11">
      <c r="B7" s="891"/>
      <c r="C7" s="891"/>
      <c r="D7" s="891"/>
      <c r="E7" s="891"/>
      <c r="F7" s="891"/>
      <c r="G7" s="891"/>
      <c r="H7" s="891"/>
      <c r="I7" s="891"/>
      <c r="J7" s="891"/>
      <c r="K7" s="891"/>
    </row>
    <row r="8" spans="2:11">
      <c r="B8" s="891"/>
      <c r="C8" s="891"/>
      <c r="D8" s="891"/>
      <c r="E8" s="891"/>
      <c r="F8" s="891"/>
      <c r="G8" s="891"/>
      <c r="H8" s="891"/>
      <c r="I8" s="891"/>
      <c r="J8" s="891"/>
      <c r="K8" s="891"/>
    </row>
    <row r="9" spans="2:11">
      <c r="B9" s="891"/>
      <c r="C9" s="891"/>
      <c r="D9" s="891"/>
      <c r="E9" s="891"/>
      <c r="F9" s="891"/>
      <c r="G9" s="891"/>
      <c r="H9" s="891"/>
      <c r="I9" s="891"/>
      <c r="J9" s="891"/>
      <c r="K9" s="891"/>
    </row>
    <row r="10" spans="2:11">
      <c r="B10" s="891"/>
      <c r="C10" s="891"/>
      <c r="D10" s="891"/>
      <c r="E10" s="891"/>
      <c r="F10" s="891"/>
      <c r="G10" s="891"/>
      <c r="H10" s="891"/>
      <c r="I10" s="891"/>
      <c r="J10" s="891"/>
      <c r="K10" s="891"/>
    </row>
    <row r="11" spans="2:11">
      <c r="B11" s="891"/>
      <c r="C11" s="891"/>
      <c r="D11" s="891"/>
      <c r="E11" s="891"/>
      <c r="F11" s="891"/>
      <c r="G11" s="891"/>
      <c r="H11" s="891"/>
      <c r="I11" s="891"/>
      <c r="J11" s="891"/>
      <c r="K11" s="891"/>
    </row>
    <row r="12" spans="2:11" ht="15.75" thickBot="1"/>
    <row r="13" spans="2:11">
      <c r="B13" s="388"/>
      <c r="C13" s="388"/>
      <c r="D13" s="892" t="s">
        <v>903</v>
      </c>
      <c r="E13" s="893"/>
      <c r="F13" s="893"/>
      <c r="G13" s="893"/>
      <c r="H13" s="893"/>
      <c r="I13" s="894"/>
      <c r="J13" s="388"/>
      <c r="K13" s="388"/>
    </row>
    <row r="14" spans="2:11" ht="15.75" thickBot="1">
      <c r="B14" s="388"/>
      <c r="C14" s="388"/>
      <c r="D14" s="895"/>
      <c r="E14" s="896"/>
      <c r="F14" s="896"/>
      <c r="G14" s="896"/>
      <c r="H14" s="896"/>
      <c r="I14" s="897"/>
      <c r="J14" s="388"/>
      <c r="K14" s="388"/>
    </row>
    <row r="15" spans="2:11">
      <c r="B15" s="388"/>
      <c r="C15" s="388"/>
      <c r="D15" s="388"/>
      <c r="E15" s="388"/>
      <c r="F15" s="388"/>
      <c r="G15" s="388"/>
      <c r="H15" s="388"/>
      <c r="I15" s="388"/>
      <c r="J15" s="388"/>
      <c r="K15" s="388"/>
    </row>
    <row r="16" spans="2:11">
      <c r="B16" s="389"/>
      <c r="C16" s="389"/>
      <c r="D16" s="389"/>
      <c r="E16" s="390"/>
      <c r="F16" s="390"/>
      <c r="G16" s="390"/>
      <c r="H16" s="390"/>
      <c r="I16" s="389"/>
      <c r="J16" s="389"/>
      <c r="K16" s="389"/>
    </row>
    <row r="17" spans="2:11">
      <c r="B17" s="389"/>
      <c r="C17" s="389"/>
      <c r="D17" s="389"/>
      <c r="E17" s="390"/>
      <c r="F17" s="390"/>
      <c r="G17" s="390"/>
      <c r="H17" s="390"/>
      <c r="I17" s="389"/>
      <c r="J17" s="389"/>
      <c r="K17" s="389"/>
    </row>
    <row r="100" spans="1:1">
      <c r="A100" t="s">
        <v>1253</v>
      </c>
    </row>
  </sheetData>
  <mergeCells count="2">
    <mergeCell ref="B1:K11"/>
    <mergeCell ref="D13:I14"/>
  </mergeCells>
  <hyperlinks>
    <hyperlink ref="D13" r:id="rId1" xr:uid="{00000000-0004-0000-1A00-000000000000}"/>
  </hyperlinks>
  <pageMargins left="0.7" right="0.7" top="0.75" bottom="0.75" header="0.3" footer="0.3"/>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
  <dimension ref="A1:AP163"/>
  <sheetViews>
    <sheetView showGridLines="0" showRowColHeaders="0" workbookViewId="0">
      <selection activeCell="D9" sqref="D9"/>
    </sheetView>
  </sheetViews>
  <sheetFormatPr defaultRowHeight="15"/>
  <cols>
    <col min="1" max="1" width="23.5703125" bestFit="1" customWidth="1"/>
    <col min="2" max="2" width="35.42578125" customWidth="1"/>
    <col min="3" max="3" width="11.7109375" customWidth="1"/>
    <col min="4" max="4" width="36.140625" customWidth="1"/>
    <col min="5" max="5" width="41.28515625" customWidth="1"/>
    <col min="6" max="18" width="13.140625" customWidth="1"/>
    <col min="27" max="27" width="5" bestFit="1" customWidth="1"/>
    <col min="28" max="31" width="11.7109375" style="25" bestFit="1" customWidth="1"/>
    <col min="32" max="32" width="13.42578125" style="25" bestFit="1" customWidth="1"/>
    <col min="33" max="33" width="11" style="79" bestFit="1" customWidth="1"/>
    <col min="34" max="34" width="11.42578125" style="79" bestFit="1" customWidth="1"/>
    <col min="35" max="35" width="11" style="79" bestFit="1" customWidth="1"/>
    <col min="36" max="36" width="11.42578125" style="79" bestFit="1" customWidth="1"/>
    <col min="37" max="37" width="11" style="79" bestFit="1" customWidth="1"/>
    <col min="38" max="38" width="11.42578125" style="79" bestFit="1" customWidth="1"/>
    <col min="39" max="39" width="11" style="79" bestFit="1" customWidth="1"/>
    <col min="40" max="40" width="11.42578125" style="79" bestFit="1" customWidth="1"/>
  </cols>
  <sheetData>
    <row r="1" spans="1:42" ht="15.75">
      <c r="A1" s="74"/>
      <c r="B1" s="74"/>
      <c r="C1" s="74"/>
      <c r="D1" s="74"/>
      <c r="E1" s="74"/>
      <c r="F1" s="74"/>
      <c r="G1" s="75"/>
      <c r="H1" s="75"/>
      <c r="I1" s="75"/>
      <c r="J1" s="75"/>
      <c r="AG1" s="25"/>
      <c r="AH1" s="25"/>
      <c r="AI1" s="25"/>
      <c r="AJ1" s="25"/>
      <c r="AK1" s="25"/>
      <c r="AL1" s="25"/>
      <c r="AM1" s="25"/>
      <c r="AN1" s="25"/>
    </row>
    <row r="2" spans="1:42" ht="15.75">
      <c r="A2" s="74"/>
      <c r="B2" s="74"/>
      <c r="C2" s="74"/>
      <c r="D2" s="74"/>
      <c r="E2" s="74"/>
      <c r="F2" s="74"/>
      <c r="G2" s="75"/>
      <c r="H2" s="75"/>
      <c r="I2" s="75"/>
      <c r="J2" s="75"/>
      <c r="AB2" s="76"/>
      <c r="AC2" s="76"/>
      <c r="AD2" s="76"/>
      <c r="AE2" s="76"/>
      <c r="AF2" s="76"/>
      <c r="AG2" s="77"/>
      <c r="AH2" s="77"/>
      <c r="AI2" s="77"/>
      <c r="AJ2" s="77"/>
      <c r="AK2" s="77"/>
      <c r="AL2" s="77"/>
      <c r="AM2" s="77"/>
      <c r="AN2" s="77"/>
    </row>
    <row r="3" spans="1:42" ht="15.75">
      <c r="A3" s="74" t="s">
        <v>870</v>
      </c>
      <c r="B3" s="78">
        <v>2022</v>
      </c>
      <c r="C3" s="74"/>
      <c r="D3" s="74"/>
      <c r="E3" s="74"/>
      <c r="F3" s="74"/>
      <c r="G3" s="75"/>
      <c r="H3" s="75"/>
      <c r="I3" s="75"/>
      <c r="J3" s="75"/>
      <c r="AB3" s="79"/>
      <c r="AC3" s="79"/>
      <c r="AD3" s="79"/>
      <c r="AE3" s="79"/>
      <c r="AF3" s="79"/>
      <c r="AO3" s="80" t="s">
        <v>871</v>
      </c>
      <c r="AP3" s="86" t="str">
        <f>CONCATENATE(AO3,B3)</f>
        <v>FY-2022</v>
      </c>
    </row>
    <row r="4" spans="1:42" ht="38.25">
      <c r="A4" s="74"/>
      <c r="B4" s="81" t="s">
        <v>872</v>
      </c>
      <c r="C4" s="82" t="s">
        <v>873</v>
      </c>
      <c r="D4" s="81" t="s">
        <v>874</v>
      </c>
      <c r="E4" s="83" t="s">
        <v>875</v>
      </c>
      <c r="F4" s="74"/>
      <c r="G4" s="75"/>
      <c r="H4" s="75"/>
      <c r="I4" s="75"/>
      <c r="J4" s="75"/>
      <c r="AB4" s="79"/>
      <c r="AC4" s="79"/>
      <c r="AD4" s="79"/>
      <c r="AE4" s="79"/>
      <c r="AF4" s="79"/>
    </row>
    <row r="5" spans="1:42" ht="15.75">
      <c r="A5" s="74" t="s">
        <v>876</v>
      </c>
      <c r="B5" s="87">
        <f>VLOOKUP($B$3,$AA$11:$AF$69,2,FALSE)</f>
        <v>44591</v>
      </c>
      <c r="C5" s="84"/>
      <c r="D5" s="85">
        <f>B5+C5</f>
        <v>44591</v>
      </c>
      <c r="E5" s="84"/>
      <c r="F5" s="74"/>
      <c r="G5" s="75"/>
      <c r="H5" s="75"/>
      <c r="I5" s="75"/>
      <c r="J5" s="75"/>
      <c r="AB5" s="79"/>
      <c r="AC5" s="79"/>
      <c r="AD5" s="79"/>
      <c r="AE5" s="79"/>
      <c r="AF5" s="79"/>
    </row>
    <row r="6" spans="1:42" ht="15.75">
      <c r="A6" s="74" t="s">
        <v>877</v>
      </c>
      <c r="B6" s="87">
        <f>VLOOKUP($B$3,$AA$11:$AF$69,3,FALSE)</f>
        <v>44681</v>
      </c>
      <c r="C6" s="84"/>
      <c r="D6" s="85">
        <f>B6+C6</f>
        <v>44681</v>
      </c>
      <c r="E6" s="84"/>
      <c r="F6" s="74"/>
      <c r="G6" s="75"/>
      <c r="H6" s="75"/>
      <c r="I6" s="75"/>
      <c r="J6" s="75"/>
      <c r="AB6" s="79"/>
      <c r="AC6" s="79"/>
      <c r="AD6" s="79"/>
      <c r="AE6" s="79"/>
      <c r="AF6" s="79"/>
    </row>
    <row r="7" spans="1:42" ht="15.75">
      <c r="A7" s="74" t="s">
        <v>878</v>
      </c>
      <c r="B7" s="87">
        <f>VLOOKUP($B$3,$AA$11:$AF$69,4,FALSE)</f>
        <v>44772</v>
      </c>
      <c r="C7" s="84"/>
      <c r="D7" s="85">
        <f>B7+C7</f>
        <v>44772</v>
      </c>
      <c r="E7" s="84"/>
      <c r="F7" s="74"/>
      <c r="G7" s="75"/>
      <c r="H7" s="75"/>
      <c r="I7" s="75"/>
      <c r="J7" s="75"/>
      <c r="AB7" s="79"/>
      <c r="AC7" s="79"/>
      <c r="AD7" s="79"/>
      <c r="AE7" s="79"/>
      <c r="AF7" s="79"/>
    </row>
    <row r="8" spans="1:42" ht="15.75">
      <c r="A8" s="74" t="s">
        <v>879</v>
      </c>
      <c r="B8" s="87">
        <f>VLOOKUP($B$3,$AA$11:$AF$69,5,FALSE)</f>
        <v>44864</v>
      </c>
      <c r="C8" s="84"/>
      <c r="D8" s="85">
        <f>B8+C8</f>
        <v>44864</v>
      </c>
      <c r="E8" s="84"/>
      <c r="F8" s="74"/>
      <c r="G8" s="75"/>
      <c r="H8" s="75"/>
      <c r="I8" s="75"/>
      <c r="J8" s="75"/>
      <c r="AB8" s="79"/>
      <c r="AC8" s="79"/>
      <c r="AD8" s="79"/>
      <c r="AE8" s="79"/>
      <c r="AF8" s="79"/>
    </row>
    <row r="9" spans="1:42" ht="15.75">
      <c r="A9" s="74" t="s">
        <v>880</v>
      </c>
      <c r="B9" s="87">
        <f>VLOOKUP($B$3,$AA$11:$AF$69,6,FALSE)</f>
        <v>44955</v>
      </c>
      <c r="C9" s="84"/>
      <c r="D9" s="85">
        <f>B9+C9</f>
        <v>44955</v>
      </c>
      <c r="E9" s="84"/>
      <c r="F9" s="74"/>
      <c r="G9" s="75"/>
      <c r="H9" s="75"/>
      <c r="I9" s="75"/>
      <c r="J9" s="75"/>
      <c r="AB9" s="79"/>
      <c r="AC9" s="79"/>
      <c r="AD9" s="79"/>
      <c r="AE9" s="79"/>
      <c r="AF9" s="79"/>
    </row>
    <row r="10" spans="1:42" ht="15.75">
      <c r="A10" s="74"/>
      <c r="B10" s="88"/>
      <c r="C10" s="74"/>
      <c r="D10" s="74"/>
      <c r="E10" s="74"/>
      <c r="F10" s="74"/>
      <c r="G10" s="75"/>
      <c r="H10" s="75"/>
      <c r="I10" s="75"/>
      <c r="J10" s="75"/>
      <c r="AB10" s="79" t="s">
        <v>857</v>
      </c>
      <c r="AC10" s="79" t="s">
        <v>858</v>
      </c>
      <c r="AD10" s="79" t="s">
        <v>859</v>
      </c>
      <c r="AE10" s="79" t="s">
        <v>860</v>
      </c>
      <c r="AF10" s="79" t="s">
        <v>861</v>
      </c>
      <c r="AG10" s="79" t="s">
        <v>862</v>
      </c>
      <c r="AH10" s="79" t="s">
        <v>863</v>
      </c>
      <c r="AI10" s="79" t="s">
        <v>864</v>
      </c>
      <c r="AJ10" s="79" t="s">
        <v>865</v>
      </c>
      <c r="AK10" s="79" t="s">
        <v>866</v>
      </c>
      <c r="AL10" s="79" t="s">
        <v>867</v>
      </c>
      <c r="AM10" s="79" t="s">
        <v>868</v>
      </c>
      <c r="AN10" s="79" t="s">
        <v>869</v>
      </c>
    </row>
    <row r="11" spans="1:42" ht="15.75">
      <c r="A11" s="74" t="s">
        <v>881</v>
      </c>
      <c r="B11" s="87">
        <f>VLOOKUP($B$3,$AA$11:$AN$69,7,FALSE)</f>
        <v>44470</v>
      </c>
      <c r="C11" s="74"/>
      <c r="D11" s="74"/>
      <c r="E11" s="74"/>
      <c r="F11" s="74"/>
      <c r="G11" s="75"/>
      <c r="H11" s="75"/>
      <c r="I11" s="75"/>
      <c r="J11" s="75"/>
      <c r="AA11">
        <v>2022</v>
      </c>
      <c r="AB11" s="79">
        <v>44591</v>
      </c>
      <c r="AC11" s="79">
        <v>44681</v>
      </c>
      <c r="AD11" s="79">
        <v>44772</v>
      </c>
      <c r="AE11" s="79">
        <v>44864</v>
      </c>
      <c r="AF11" s="79">
        <f>AN11+121</f>
        <v>44955</v>
      </c>
      <c r="AG11" s="79">
        <v>44470</v>
      </c>
      <c r="AH11" s="79">
        <v>44561</v>
      </c>
      <c r="AI11" s="79">
        <v>44562</v>
      </c>
      <c r="AJ11" s="79">
        <v>44651</v>
      </c>
      <c r="AK11" s="79">
        <v>44652</v>
      </c>
      <c r="AL11" s="79">
        <v>44742</v>
      </c>
      <c r="AM11" s="79">
        <v>44743</v>
      </c>
      <c r="AN11" s="79">
        <v>44834</v>
      </c>
    </row>
    <row r="12" spans="1:42" ht="15.75">
      <c r="A12" s="74" t="s">
        <v>882</v>
      </c>
      <c r="B12" s="87">
        <f>VLOOKUP($B$3,$AA$11:$AN$69,8,FALSE)</f>
        <v>44561</v>
      </c>
      <c r="C12" s="74"/>
      <c r="E12" s="74"/>
      <c r="F12" s="74"/>
      <c r="G12" s="75"/>
      <c r="H12" s="75"/>
      <c r="I12" s="75"/>
      <c r="J12" s="75"/>
      <c r="AA12">
        <v>2023</v>
      </c>
      <c r="AB12" s="79">
        <v>44956</v>
      </c>
      <c r="AC12" s="79">
        <v>45046</v>
      </c>
      <c r="AD12" s="79">
        <v>45137</v>
      </c>
      <c r="AE12" s="79">
        <v>45229</v>
      </c>
      <c r="AF12" s="79">
        <f>AN12+121</f>
        <v>45320</v>
      </c>
      <c r="AG12" s="79">
        <v>44835</v>
      </c>
      <c r="AH12" s="79">
        <v>44926</v>
      </c>
      <c r="AI12" s="79">
        <v>44927</v>
      </c>
      <c r="AJ12" s="79">
        <v>45016</v>
      </c>
      <c r="AK12" s="79">
        <v>45017</v>
      </c>
      <c r="AL12" s="79">
        <v>45107</v>
      </c>
      <c r="AM12" s="79">
        <v>45108</v>
      </c>
      <c r="AN12" s="79">
        <v>45199</v>
      </c>
    </row>
    <row r="13" spans="1:42" ht="15.75">
      <c r="A13" s="74" t="s">
        <v>883</v>
      </c>
      <c r="B13" s="87">
        <f>VLOOKUP($B$3,$AA$11:$AN$69,9,FALSE)</f>
        <v>44562</v>
      </c>
      <c r="C13" s="74"/>
      <c r="D13" s="74"/>
      <c r="E13" s="74"/>
      <c r="F13" s="74"/>
      <c r="G13" s="75"/>
      <c r="H13" s="75"/>
      <c r="I13" s="75"/>
      <c r="J13" s="75"/>
      <c r="AA13">
        <v>2024</v>
      </c>
      <c r="AB13" s="79">
        <v>45321</v>
      </c>
      <c r="AC13" s="79">
        <v>45412</v>
      </c>
      <c r="AD13" s="79">
        <v>45503</v>
      </c>
      <c r="AE13" s="79">
        <v>45595</v>
      </c>
      <c r="AF13" s="79">
        <f t="shared" ref="AF13:AF69" si="0">AN13+121</f>
        <v>45686</v>
      </c>
      <c r="AG13" s="79">
        <v>45200</v>
      </c>
      <c r="AH13" s="79">
        <v>45291</v>
      </c>
      <c r="AI13" s="79">
        <v>45292</v>
      </c>
      <c r="AJ13" s="79">
        <v>45382</v>
      </c>
      <c r="AK13" s="79">
        <v>45383</v>
      </c>
      <c r="AL13" s="79">
        <v>45473</v>
      </c>
      <c r="AM13" s="79">
        <v>45474</v>
      </c>
      <c r="AN13" s="79">
        <v>45565</v>
      </c>
    </row>
    <row r="14" spans="1:42" ht="15.75">
      <c r="A14" s="74" t="s">
        <v>884</v>
      </c>
      <c r="B14" s="87">
        <f>VLOOKUP($B$3,$AA$11:$AN$69,10,FALSE)</f>
        <v>44651</v>
      </c>
      <c r="C14" s="74"/>
      <c r="D14" s="74"/>
      <c r="E14" s="74"/>
      <c r="F14" s="74"/>
      <c r="G14" s="75"/>
      <c r="H14" s="75"/>
      <c r="I14" s="75"/>
      <c r="J14" s="75"/>
      <c r="AA14">
        <v>2025</v>
      </c>
      <c r="AB14" s="79">
        <v>45687</v>
      </c>
      <c r="AC14" s="79">
        <v>45777</v>
      </c>
      <c r="AD14" s="79">
        <v>45868</v>
      </c>
      <c r="AE14" s="79">
        <v>45960</v>
      </c>
      <c r="AF14" s="79">
        <f t="shared" si="0"/>
        <v>46051</v>
      </c>
      <c r="AG14" s="79">
        <v>45566</v>
      </c>
      <c r="AH14" s="79">
        <v>45657</v>
      </c>
      <c r="AI14" s="79">
        <v>45658</v>
      </c>
      <c r="AJ14" s="79">
        <v>45747</v>
      </c>
      <c r="AK14" s="79">
        <v>45748</v>
      </c>
      <c r="AL14" s="79">
        <v>45838</v>
      </c>
      <c r="AM14" s="79">
        <v>45839</v>
      </c>
      <c r="AN14" s="79">
        <v>45930</v>
      </c>
    </row>
    <row r="15" spans="1:42" ht="15.75">
      <c r="A15" s="74" t="s">
        <v>885</v>
      </c>
      <c r="B15" s="87">
        <f>VLOOKUP($B$3,$AA$11:$AN$69,11,FALSE)</f>
        <v>44652</v>
      </c>
      <c r="C15" s="74"/>
      <c r="D15" s="74"/>
      <c r="E15" s="74"/>
      <c r="F15" s="74"/>
      <c r="G15" s="75"/>
      <c r="H15" s="75"/>
      <c r="I15" s="75"/>
      <c r="J15" s="75"/>
      <c r="AA15">
        <v>2026</v>
      </c>
      <c r="AB15" s="79">
        <v>46052</v>
      </c>
      <c r="AC15" s="79">
        <v>46142</v>
      </c>
      <c r="AD15" s="79">
        <v>46233</v>
      </c>
      <c r="AE15" s="79">
        <v>46325</v>
      </c>
      <c r="AF15" s="79">
        <f t="shared" si="0"/>
        <v>46416</v>
      </c>
      <c r="AG15" s="79">
        <v>45931</v>
      </c>
      <c r="AH15" s="79">
        <v>46022</v>
      </c>
      <c r="AI15" s="79">
        <v>46023</v>
      </c>
      <c r="AJ15" s="79">
        <v>46112</v>
      </c>
      <c r="AK15" s="79">
        <v>46113</v>
      </c>
      <c r="AL15" s="79">
        <v>46203</v>
      </c>
      <c r="AM15" s="79">
        <v>46204</v>
      </c>
      <c r="AN15" s="79">
        <v>46295</v>
      </c>
    </row>
    <row r="16" spans="1:42" ht="15.75">
      <c r="A16" s="74" t="s">
        <v>886</v>
      </c>
      <c r="B16" s="87">
        <f>VLOOKUP($B$3,$AA$11:$AN$69,12,FALSE)</f>
        <v>44742</v>
      </c>
      <c r="C16" s="74"/>
      <c r="D16" s="74"/>
      <c r="E16" s="74"/>
      <c r="F16" s="74"/>
      <c r="G16" s="75"/>
      <c r="H16" s="75"/>
      <c r="I16" s="75"/>
      <c r="J16" s="75"/>
      <c r="AA16">
        <v>2027</v>
      </c>
      <c r="AB16" s="79">
        <v>46417</v>
      </c>
      <c r="AC16" s="79">
        <v>46507</v>
      </c>
      <c r="AD16" s="79">
        <v>46598</v>
      </c>
      <c r="AE16" s="79">
        <v>46690</v>
      </c>
      <c r="AF16" s="79">
        <f t="shared" si="0"/>
        <v>46781</v>
      </c>
      <c r="AG16" s="79">
        <v>46296</v>
      </c>
      <c r="AH16" s="79">
        <v>46387</v>
      </c>
      <c r="AI16" s="79">
        <v>46388</v>
      </c>
      <c r="AJ16" s="79">
        <v>46477</v>
      </c>
      <c r="AK16" s="79">
        <v>46478</v>
      </c>
      <c r="AL16" s="79">
        <v>46568</v>
      </c>
      <c r="AM16" s="79">
        <v>46569</v>
      </c>
      <c r="AN16" s="79">
        <v>46660</v>
      </c>
    </row>
    <row r="17" spans="1:40" ht="15.75">
      <c r="A17" s="74" t="s">
        <v>887</v>
      </c>
      <c r="B17" s="87">
        <f>VLOOKUP($B$3,$AA$11:$AN$69,13,FALSE)</f>
        <v>44743</v>
      </c>
      <c r="C17" s="74"/>
      <c r="D17" s="74"/>
      <c r="E17" s="74"/>
      <c r="F17" s="74"/>
      <c r="G17" s="75"/>
      <c r="H17" s="75"/>
      <c r="I17" s="75"/>
      <c r="J17" s="75"/>
      <c r="AA17">
        <v>2028</v>
      </c>
      <c r="AB17" s="79">
        <v>46782</v>
      </c>
      <c r="AC17" s="79">
        <v>46873</v>
      </c>
      <c r="AD17" s="79">
        <v>46964</v>
      </c>
      <c r="AE17" s="79">
        <v>47056</v>
      </c>
      <c r="AF17" s="79">
        <f t="shared" si="0"/>
        <v>47147</v>
      </c>
      <c r="AG17" s="79">
        <v>46661</v>
      </c>
      <c r="AH17" s="79">
        <v>46752</v>
      </c>
      <c r="AI17" s="79">
        <v>46753</v>
      </c>
      <c r="AJ17" s="79">
        <v>46843</v>
      </c>
      <c r="AK17" s="79">
        <v>46844</v>
      </c>
      <c r="AL17" s="79">
        <v>46934</v>
      </c>
      <c r="AM17" s="79">
        <v>46935</v>
      </c>
      <c r="AN17" s="79">
        <v>47026</v>
      </c>
    </row>
    <row r="18" spans="1:40" ht="15.75">
      <c r="A18" s="74" t="s">
        <v>888</v>
      </c>
      <c r="B18" s="87">
        <f>VLOOKUP($B$3,$AA$11:$AN$69,14,FALSE)</f>
        <v>44834</v>
      </c>
      <c r="C18" s="74"/>
      <c r="D18" s="74"/>
      <c r="E18" s="74"/>
      <c r="F18" s="74"/>
      <c r="G18" s="75"/>
      <c r="H18" s="75"/>
      <c r="I18" s="75"/>
      <c r="J18" s="75"/>
      <c r="AA18">
        <v>2029</v>
      </c>
      <c r="AB18" s="79">
        <v>47148</v>
      </c>
      <c r="AC18" s="79">
        <v>47238</v>
      </c>
      <c r="AD18" s="79">
        <v>47329</v>
      </c>
      <c r="AE18" s="79">
        <v>47421</v>
      </c>
      <c r="AF18" s="79">
        <f t="shared" si="0"/>
        <v>47512</v>
      </c>
      <c r="AG18" s="79">
        <v>47027</v>
      </c>
      <c r="AH18" s="79">
        <v>47118</v>
      </c>
      <c r="AI18" s="79">
        <v>47119</v>
      </c>
      <c r="AJ18" s="79">
        <v>47208</v>
      </c>
      <c r="AK18" s="79">
        <v>47209</v>
      </c>
      <c r="AL18" s="79">
        <v>47299</v>
      </c>
      <c r="AM18" s="79">
        <v>47300</v>
      </c>
      <c r="AN18" s="79">
        <v>47391</v>
      </c>
    </row>
    <row r="19" spans="1:40" ht="15.75">
      <c r="A19" s="74"/>
      <c r="B19" s="74"/>
      <c r="C19" s="74"/>
      <c r="D19" s="74"/>
      <c r="E19" s="74"/>
      <c r="F19" s="74"/>
      <c r="G19" s="75"/>
      <c r="H19" s="75"/>
      <c r="I19" s="75"/>
      <c r="J19" s="75"/>
      <c r="AA19">
        <v>2030</v>
      </c>
      <c r="AB19" s="79">
        <v>47513</v>
      </c>
      <c r="AC19" s="79">
        <v>47603</v>
      </c>
      <c r="AD19" s="79">
        <v>47694</v>
      </c>
      <c r="AE19" s="79">
        <v>47786</v>
      </c>
      <c r="AF19" s="79">
        <f t="shared" si="0"/>
        <v>47877</v>
      </c>
      <c r="AG19" s="79">
        <v>47392</v>
      </c>
      <c r="AH19" s="79">
        <v>47483</v>
      </c>
      <c r="AI19" s="79">
        <v>47484</v>
      </c>
      <c r="AJ19" s="79">
        <v>47573</v>
      </c>
      <c r="AK19" s="79">
        <v>47574</v>
      </c>
      <c r="AL19" s="79">
        <v>47664</v>
      </c>
      <c r="AM19" s="79">
        <v>47665</v>
      </c>
      <c r="AN19" s="79">
        <v>47756</v>
      </c>
    </row>
    <row r="20" spans="1:40" ht="15.75">
      <c r="A20" s="74"/>
      <c r="B20" s="74"/>
      <c r="C20" s="74"/>
      <c r="D20" s="74"/>
      <c r="E20" s="74"/>
      <c r="F20" s="74"/>
      <c r="G20" s="75"/>
      <c r="H20" s="75"/>
      <c r="I20" s="75"/>
      <c r="J20" s="75"/>
      <c r="AA20">
        <v>2031</v>
      </c>
      <c r="AB20" s="79">
        <v>47878</v>
      </c>
      <c r="AC20" s="79">
        <v>47968</v>
      </c>
      <c r="AD20" s="79">
        <v>48059</v>
      </c>
      <c r="AE20" s="79">
        <v>48151</v>
      </c>
      <c r="AF20" s="79">
        <f t="shared" si="0"/>
        <v>48242</v>
      </c>
      <c r="AG20" s="79">
        <v>47757</v>
      </c>
      <c r="AH20" s="79">
        <v>47848</v>
      </c>
      <c r="AI20" s="79">
        <v>47849</v>
      </c>
      <c r="AJ20" s="79">
        <v>47938</v>
      </c>
      <c r="AK20" s="79">
        <v>47939</v>
      </c>
      <c r="AL20" s="79">
        <v>48029</v>
      </c>
      <c r="AM20" s="79">
        <v>48030</v>
      </c>
      <c r="AN20" s="79">
        <v>48121</v>
      </c>
    </row>
    <row r="21" spans="1:40" ht="15.75">
      <c r="A21" s="74"/>
      <c r="B21" s="74"/>
      <c r="C21" s="74"/>
      <c r="D21" s="74"/>
      <c r="E21" s="74"/>
      <c r="F21" s="74"/>
      <c r="G21" s="75"/>
      <c r="H21" s="75"/>
      <c r="I21" s="75"/>
      <c r="J21" s="75"/>
      <c r="AA21">
        <v>2032</v>
      </c>
      <c r="AB21" s="79">
        <v>48243</v>
      </c>
      <c r="AC21" s="79">
        <v>48334</v>
      </c>
      <c r="AD21" s="79">
        <v>48425</v>
      </c>
      <c r="AE21" s="79">
        <v>48517</v>
      </c>
      <c r="AF21" s="79">
        <f t="shared" si="0"/>
        <v>48608</v>
      </c>
      <c r="AG21" s="79">
        <v>48122</v>
      </c>
      <c r="AH21" s="79">
        <v>48213</v>
      </c>
      <c r="AI21" s="79">
        <v>48214</v>
      </c>
      <c r="AJ21" s="79">
        <v>48304</v>
      </c>
      <c r="AK21" s="79">
        <v>48305</v>
      </c>
      <c r="AL21" s="79">
        <v>48395</v>
      </c>
      <c r="AM21" s="79">
        <v>48396</v>
      </c>
      <c r="AN21" s="79">
        <v>48487</v>
      </c>
    </row>
    <row r="22" spans="1:40" ht="15.75">
      <c r="A22" s="74"/>
      <c r="B22" s="74"/>
      <c r="C22" s="74"/>
      <c r="D22" s="74"/>
      <c r="E22" s="74"/>
      <c r="F22" s="74"/>
      <c r="G22" s="75"/>
      <c r="H22" s="75"/>
      <c r="I22" s="75"/>
      <c r="J22" s="75"/>
      <c r="AA22">
        <v>2033</v>
      </c>
      <c r="AB22" s="79">
        <v>48609</v>
      </c>
      <c r="AC22" s="79">
        <v>48699</v>
      </c>
      <c r="AD22" s="79">
        <v>48790</v>
      </c>
      <c r="AE22" s="79">
        <v>48882</v>
      </c>
      <c r="AF22" s="79">
        <f t="shared" si="0"/>
        <v>48973</v>
      </c>
      <c r="AG22" s="79">
        <v>48488</v>
      </c>
      <c r="AH22" s="79">
        <v>48579</v>
      </c>
      <c r="AI22" s="79">
        <v>48580</v>
      </c>
      <c r="AJ22" s="79">
        <v>48669</v>
      </c>
      <c r="AK22" s="79">
        <v>48670</v>
      </c>
      <c r="AL22" s="79">
        <v>48760</v>
      </c>
      <c r="AM22" s="79">
        <v>48761</v>
      </c>
      <c r="AN22" s="79">
        <v>48852</v>
      </c>
    </row>
    <row r="23" spans="1:40" ht="15.75">
      <c r="A23" s="74"/>
      <c r="B23" s="74"/>
      <c r="C23" s="74"/>
      <c r="D23" s="74"/>
      <c r="E23" s="74"/>
      <c r="F23" s="74"/>
      <c r="G23" s="75"/>
      <c r="H23" s="75"/>
      <c r="I23" s="75"/>
      <c r="J23" s="75"/>
      <c r="AA23">
        <v>2034</v>
      </c>
      <c r="AB23" s="79">
        <v>48974</v>
      </c>
      <c r="AC23" s="79">
        <v>49064</v>
      </c>
      <c r="AD23" s="79">
        <v>49155</v>
      </c>
      <c r="AE23" s="79">
        <v>49247</v>
      </c>
      <c r="AF23" s="79">
        <f t="shared" si="0"/>
        <v>49338</v>
      </c>
      <c r="AG23" s="79">
        <v>48853</v>
      </c>
      <c r="AH23" s="79">
        <v>48944</v>
      </c>
      <c r="AI23" s="79">
        <v>48945</v>
      </c>
      <c r="AJ23" s="79">
        <v>49034</v>
      </c>
      <c r="AK23" s="79">
        <v>49035</v>
      </c>
      <c r="AL23" s="79">
        <v>49125</v>
      </c>
      <c r="AM23" s="79">
        <v>49126</v>
      </c>
      <c r="AN23" s="79">
        <v>49217</v>
      </c>
    </row>
    <row r="24" spans="1:40" ht="15.75">
      <c r="A24" s="74"/>
      <c r="B24" s="74"/>
      <c r="C24" s="74"/>
      <c r="D24" s="74"/>
      <c r="E24" s="74"/>
      <c r="F24" s="74"/>
      <c r="G24" s="75"/>
      <c r="H24" s="75"/>
      <c r="I24" s="75"/>
      <c r="J24" s="75"/>
      <c r="AA24">
        <v>2035</v>
      </c>
      <c r="AB24" s="79">
        <v>49339</v>
      </c>
      <c r="AC24" s="79">
        <v>49429</v>
      </c>
      <c r="AD24" s="79">
        <v>49520</v>
      </c>
      <c r="AE24" s="79">
        <v>49612</v>
      </c>
      <c r="AF24" s="79">
        <f t="shared" si="0"/>
        <v>49703</v>
      </c>
      <c r="AG24" s="79">
        <v>49218</v>
      </c>
      <c r="AH24" s="79">
        <v>49309</v>
      </c>
      <c r="AI24" s="79">
        <v>49310</v>
      </c>
      <c r="AJ24" s="79">
        <v>49399</v>
      </c>
      <c r="AK24" s="79">
        <v>49400</v>
      </c>
      <c r="AL24" s="79">
        <v>49490</v>
      </c>
      <c r="AM24" s="79">
        <v>49491</v>
      </c>
      <c r="AN24" s="79">
        <v>49582</v>
      </c>
    </row>
    <row r="25" spans="1:40" ht="15.75">
      <c r="A25" s="74"/>
      <c r="B25" s="74"/>
      <c r="C25" s="74"/>
      <c r="D25" s="74"/>
      <c r="E25" s="74"/>
      <c r="F25" s="74"/>
      <c r="G25" s="75"/>
      <c r="H25" s="75"/>
      <c r="I25" s="75"/>
      <c r="J25" s="75"/>
      <c r="AA25">
        <v>2036</v>
      </c>
      <c r="AB25" s="79">
        <v>49704</v>
      </c>
      <c r="AC25" s="79">
        <v>49795</v>
      </c>
      <c r="AD25" s="79">
        <v>49886</v>
      </c>
      <c r="AE25" s="79">
        <v>49978</v>
      </c>
      <c r="AF25" s="79">
        <f t="shared" si="0"/>
        <v>50069</v>
      </c>
      <c r="AG25" s="79">
        <v>49583</v>
      </c>
      <c r="AH25" s="79">
        <v>49674</v>
      </c>
      <c r="AI25" s="79">
        <v>49675</v>
      </c>
      <c r="AJ25" s="79">
        <v>49765</v>
      </c>
      <c r="AK25" s="79">
        <v>49766</v>
      </c>
      <c r="AL25" s="79">
        <v>49856</v>
      </c>
      <c r="AM25" s="79">
        <v>49857</v>
      </c>
      <c r="AN25" s="79">
        <v>49948</v>
      </c>
    </row>
    <row r="26" spans="1:40" ht="15.75">
      <c r="A26" s="74"/>
      <c r="B26" s="74"/>
      <c r="C26" s="74"/>
      <c r="D26" s="74"/>
      <c r="E26" s="74"/>
      <c r="F26" s="74"/>
      <c r="G26" s="75"/>
      <c r="H26" s="75"/>
      <c r="I26" s="75"/>
      <c r="J26" s="75"/>
      <c r="AA26">
        <v>2037</v>
      </c>
      <c r="AB26" s="79">
        <v>50070</v>
      </c>
      <c r="AC26" s="79">
        <v>50160</v>
      </c>
      <c r="AD26" s="79">
        <v>50251</v>
      </c>
      <c r="AE26" s="79">
        <v>50343</v>
      </c>
      <c r="AF26" s="79">
        <f t="shared" si="0"/>
        <v>50434</v>
      </c>
      <c r="AG26" s="79">
        <v>49949</v>
      </c>
      <c r="AH26" s="79">
        <v>50040</v>
      </c>
      <c r="AI26" s="79">
        <v>50041</v>
      </c>
      <c r="AJ26" s="79">
        <v>50130</v>
      </c>
      <c r="AK26" s="79">
        <v>50131</v>
      </c>
      <c r="AL26" s="79">
        <v>50221</v>
      </c>
      <c r="AM26" s="79">
        <v>50222</v>
      </c>
      <c r="AN26" s="79">
        <v>50313</v>
      </c>
    </row>
    <row r="27" spans="1:40" ht="15.75">
      <c r="A27" s="74"/>
      <c r="B27" s="74"/>
      <c r="C27" s="74"/>
      <c r="D27" s="74"/>
      <c r="E27" s="74"/>
      <c r="F27" s="74"/>
      <c r="G27" s="75"/>
      <c r="H27" s="75"/>
      <c r="I27" s="75"/>
      <c r="J27" s="75"/>
      <c r="AA27">
        <v>2038</v>
      </c>
      <c r="AB27" s="79">
        <v>50435</v>
      </c>
      <c r="AC27" s="79">
        <v>50525</v>
      </c>
      <c r="AD27" s="79">
        <v>50616</v>
      </c>
      <c r="AE27" s="79">
        <v>50708</v>
      </c>
      <c r="AF27" s="79">
        <f t="shared" si="0"/>
        <v>50799</v>
      </c>
      <c r="AG27" s="79">
        <v>50314</v>
      </c>
      <c r="AH27" s="79">
        <v>50405</v>
      </c>
      <c r="AI27" s="79">
        <v>50406</v>
      </c>
      <c r="AJ27" s="79">
        <v>50495</v>
      </c>
      <c r="AK27" s="79">
        <v>50496</v>
      </c>
      <c r="AL27" s="79">
        <v>50586</v>
      </c>
      <c r="AM27" s="79">
        <v>50587</v>
      </c>
      <c r="AN27" s="79">
        <v>50678</v>
      </c>
    </row>
    <row r="28" spans="1:40" ht="15.75">
      <c r="A28" s="74"/>
      <c r="B28" s="74"/>
      <c r="C28" s="74"/>
      <c r="D28" s="74"/>
      <c r="E28" s="74"/>
      <c r="F28" s="74"/>
      <c r="G28" s="75"/>
      <c r="H28" s="75"/>
      <c r="I28" s="75"/>
      <c r="J28" s="75"/>
      <c r="AA28">
        <v>2039</v>
      </c>
      <c r="AB28" s="79">
        <v>50800</v>
      </c>
      <c r="AC28" s="79">
        <v>50890</v>
      </c>
      <c r="AD28" s="79">
        <v>50981</v>
      </c>
      <c r="AE28" s="79">
        <v>51073</v>
      </c>
      <c r="AF28" s="79">
        <f t="shared" si="0"/>
        <v>51164</v>
      </c>
      <c r="AG28" s="79">
        <v>50679</v>
      </c>
      <c r="AH28" s="79">
        <v>50770</v>
      </c>
      <c r="AI28" s="79">
        <v>50771</v>
      </c>
      <c r="AJ28" s="79">
        <v>50860</v>
      </c>
      <c r="AK28" s="79">
        <v>50861</v>
      </c>
      <c r="AL28" s="79">
        <v>50951</v>
      </c>
      <c r="AM28" s="79">
        <v>50952</v>
      </c>
      <c r="AN28" s="79">
        <v>51043</v>
      </c>
    </row>
    <row r="29" spans="1:40" ht="15.75">
      <c r="A29" s="74"/>
      <c r="B29" s="74"/>
      <c r="C29" s="74"/>
      <c r="D29" s="74"/>
      <c r="E29" s="74"/>
      <c r="F29" s="74"/>
      <c r="G29" s="75"/>
      <c r="H29" s="75"/>
      <c r="I29" s="75"/>
      <c r="J29" s="75"/>
      <c r="AA29">
        <v>2040</v>
      </c>
      <c r="AB29" s="79">
        <v>51165</v>
      </c>
      <c r="AC29" s="79">
        <v>51256</v>
      </c>
      <c r="AD29" s="79">
        <v>51347</v>
      </c>
      <c r="AE29" s="79">
        <v>51439</v>
      </c>
      <c r="AF29" s="79">
        <f t="shared" si="0"/>
        <v>51530</v>
      </c>
      <c r="AG29" s="79">
        <v>51044</v>
      </c>
      <c r="AH29" s="79">
        <v>51135</v>
      </c>
      <c r="AI29" s="79">
        <v>51136</v>
      </c>
      <c r="AJ29" s="79">
        <v>51226</v>
      </c>
      <c r="AK29" s="79">
        <v>51227</v>
      </c>
      <c r="AL29" s="79">
        <v>51317</v>
      </c>
      <c r="AM29" s="79">
        <v>51318</v>
      </c>
      <c r="AN29" s="79">
        <v>51409</v>
      </c>
    </row>
    <row r="30" spans="1:40" ht="15.75">
      <c r="A30" s="74"/>
      <c r="B30" s="74"/>
      <c r="C30" s="74"/>
      <c r="D30" s="74"/>
      <c r="E30" s="74"/>
      <c r="F30" s="74"/>
      <c r="G30" s="75"/>
      <c r="H30" s="75"/>
      <c r="I30" s="75"/>
      <c r="J30" s="75"/>
      <c r="AA30">
        <v>2041</v>
      </c>
      <c r="AB30" s="79">
        <v>51531</v>
      </c>
      <c r="AC30" s="79">
        <v>51621</v>
      </c>
      <c r="AD30" s="79">
        <v>51712</v>
      </c>
      <c r="AE30" s="79">
        <v>51804</v>
      </c>
      <c r="AF30" s="79">
        <f t="shared" si="0"/>
        <v>51895</v>
      </c>
      <c r="AG30" s="79">
        <v>51410</v>
      </c>
      <c r="AH30" s="79">
        <v>51501</v>
      </c>
      <c r="AI30" s="79">
        <v>51502</v>
      </c>
      <c r="AJ30" s="79">
        <v>51591</v>
      </c>
      <c r="AK30" s="79">
        <v>51592</v>
      </c>
      <c r="AL30" s="79">
        <v>51682</v>
      </c>
      <c r="AM30" s="79">
        <v>51683</v>
      </c>
      <c r="AN30" s="79">
        <v>51774</v>
      </c>
    </row>
    <row r="31" spans="1:40" ht="15.75">
      <c r="A31" s="74"/>
      <c r="B31" s="74"/>
      <c r="C31" s="74"/>
      <c r="D31" s="74"/>
      <c r="E31" s="74"/>
      <c r="F31" s="74"/>
      <c r="G31" s="75"/>
      <c r="H31" s="75"/>
      <c r="I31" s="75"/>
      <c r="J31" s="75"/>
      <c r="AA31">
        <v>2042</v>
      </c>
      <c r="AB31" s="79">
        <v>51896</v>
      </c>
      <c r="AC31" s="79">
        <v>51986</v>
      </c>
      <c r="AD31" s="79">
        <v>52077</v>
      </c>
      <c r="AE31" s="79">
        <v>52169</v>
      </c>
      <c r="AF31" s="79">
        <f t="shared" si="0"/>
        <v>52260</v>
      </c>
      <c r="AG31" s="79">
        <v>51775</v>
      </c>
      <c r="AH31" s="79">
        <v>51866</v>
      </c>
      <c r="AI31" s="79">
        <v>51867</v>
      </c>
      <c r="AJ31" s="79">
        <v>51956</v>
      </c>
      <c r="AK31" s="79">
        <v>51957</v>
      </c>
      <c r="AL31" s="79">
        <v>52047</v>
      </c>
      <c r="AM31" s="79">
        <v>52048</v>
      </c>
      <c r="AN31" s="79">
        <v>52139</v>
      </c>
    </row>
    <row r="32" spans="1:40">
      <c r="AA32">
        <v>2043</v>
      </c>
      <c r="AB32" s="79">
        <v>52261</v>
      </c>
      <c r="AC32" s="79">
        <v>52351</v>
      </c>
      <c r="AD32" s="79">
        <v>52442</v>
      </c>
      <c r="AE32" s="79">
        <v>52534</v>
      </c>
      <c r="AF32" s="79">
        <f t="shared" si="0"/>
        <v>52625</v>
      </c>
      <c r="AG32" s="79">
        <v>52140</v>
      </c>
      <c r="AH32" s="79">
        <v>52231</v>
      </c>
      <c r="AI32" s="79">
        <v>52232</v>
      </c>
      <c r="AJ32" s="79">
        <v>52321</v>
      </c>
      <c r="AK32" s="79">
        <v>52322</v>
      </c>
      <c r="AL32" s="79">
        <v>52412</v>
      </c>
      <c r="AM32" s="79">
        <v>52413</v>
      </c>
      <c r="AN32" s="79">
        <v>52504</v>
      </c>
    </row>
    <row r="33" spans="27:40">
      <c r="AA33">
        <v>2044</v>
      </c>
      <c r="AB33" s="79">
        <v>52626</v>
      </c>
      <c r="AC33" s="79">
        <v>52717</v>
      </c>
      <c r="AD33" s="79">
        <v>52808</v>
      </c>
      <c r="AE33" s="79">
        <v>52900</v>
      </c>
      <c r="AF33" s="79">
        <f t="shared" si="0"/>
        <v>52991</v>
      </c>
      <c r="AG33" s="79">
        <v>52505</v>
      </c>
      <c r="AH33" s="79">
        <v>52596</v>
      </c>
      <c r="AI33" s="79">
        <v>52597</v>
      </c>
      <c r="AJ33" s="79">
        <v>52687</v>
      </c>
      <c r="AK33" s="79">
        <v>52688</v>
      </c>
      <c r="AL33" s="79">
        <v>52778</v>
      </c>
      <c r="AM33" s="79">
        <v>52779</v>
      </c>
      <c r="AN33" s="79">
        <v>52870</v>
      </c>
    </row>
    <row r="34" spans="27:40">
      <c r="AA34">
        <v>2045</v>
      </c>
      <c r="AB34" s="79">
        <v>52992</v>
      </c>
      <c r="AC34" s="79">
        <v>53082</v>
      </c>
      <c r="AD34" s="79">
        <v>53173</v>
      </c>
      <c r="AE34" s="79">
        <v>53265</v>
      </c>
      <c r="AF34" s="79">
        <f t="shared" si="0"/>
        <v>53356</v>
      </c>
      <c r="AG34" s="79">
        <v>52871</v>
      </c>
      <c r="AH34" s="79">
        <v>52962</v>
      </c>
      <c r="AI34" s="79">
        <v>52963</v>
      </c>
      <c r="AJ34" s="79">
        <v>53052</v>
      </c>
      <c r="AK34" s="79">
        <v>53053</v>
      </c>
      <c r="AL34" s="79">
        <v>53143</v>
      </c>
      <c r="AM34" s="79">
        <v>53144</v>
      </c>
      <c r="AN34" s="79">
        <v>53235</v>
      </c>
    </row>
    <row r="35" spans="27:40">
      <c r="AA35">
        <v>2046</v>
      </c>
      <c r="AB35" s="79">
        <v>53357</v>
      </c>
      <c r="AC35" s="79">
        <v>53447</v>
      </c>
      <c r="AD35" s="79">
        <v>53538</v>
      </c>
      <c r="AE35" s="79">
        <v>53630</v>
      </c>
      <c r="AF35" s="79">
        <f t="shared" si="0"/>
        <v>53721</v>
      </c>
      <c r="AG35" s="79">
        <v>53236</v>
      </c>
      <c r="AH35" s="79">
        <v>53327</v>
      </c>
      <c r="AI35" s="79">
        <v>53328</v>
      </c>
      <c r="AJ35" s="79">
        <v>53417</v>
      </c>
      <c r="AK35" s="79">
        <v>53418</v>
      </c>
      <c r="AL35" s="79">
        <v>53508</v>
      </c>
      <c r="AM35" s="79">
        <v>53509</v>
      </c>
      <c r="AN35" s="79">
        <v>53600</v>
      </c>
    </row>
    <row r="36" spans="27:40">
      <c r="AA36">
        <v>2047</v>
      </c>
      <c r="AB36" s="79">
        <v>53722</v>
      </c>
      <c r="AC36" s="79">
        <v>53812</v>
      </c>
      <c r="AD36" s="79">
        <v>53903</v>
      </c>
      <c r="AE36" s="79">
        <v>53995</v>
      </c>
      <c r="AF36" s="79">
        <f t="shared" si="0"/>
        <v>54086</v>
      </c>
      <c r="AG36" s="79">
        <v>53601</v>
      </c>
      <c r="AH36" s="79">
        <v>53692</v>
      </c>
      <c r="AI36" s="79">
        <v>53693</v>
      </c>
      <c r="AJ36" s="79">
        <v>53782</v>
      </c>
      <c r="AK36" s="79">
        <v>53783</v>
      </c>
      <c r="AL36" s="79">
        <v>53873</v>
      </c>
      <c r="AM36" s="79">
        <v>53874</v>
      </c>
      <c r="AN36" s="79">
        <v>53965</v>
      </c>
    </row>
    <row r="37" spans="27:40">
      <c r="AA37">
        <v>2048</v>
      </c>
      <c r="AB37" s="79">
        <v>54087</v>
      </c>
      <c r="AC37" s="79">
        <v>54178</v>
      </c>
      <c r="AD37" s="79">
        <v>54269</v>
      </c>
      <c r="AE37" s="79">
        <v>54361</v>
      </c>
      <c r="AF37" s="79">
        <f t="shared" si="0"/>
        <v>54452</v>
      </c>
      <c r="AG37" s="79">
        <v>53966</v>
      </c>
      <c r="AH37" s="79">
        <v>54057</v>
      </c>
      <c r="AI37" s="79">
        <v>54058</v>
      </c>
      <c r="AJ37" s="79">
        <v>54148</v>
      </c>
      <c r="AK37" s="79">
        <v>54149</v>
      </c>
      <c r="AL37" s="79">
        <v>54239</v>
      </c>
      <c r="AM37" s="79">
        <v>54240</v>
      </c>
      <c r="AN37" s="79">
        <v>54331</v>
      </c>
    </row>
    <row r="38" spans="27:40">
      <c r="AA38">
        <v>2049</v>
      </c>
      <c r="AB38" s="79">
        <v>54453</v>
      </c>
      <c r="AC38" s="79">
        <v>54543</v>
      </c>
      <c r="AD38" s="79">
        <v>54634</v>
      </c>
      <c r="AE38" s="79">
        <v>54726</v>
      </c>
      <c r="AF38" s="79">
        <f t="shared" si="0"/>
        <v>54817</v>
      </c>
      <c r="AG38" s="79">
        <v>54332</v>
      </c>
      <c r="AH38" s="79">
        <v>54423</v>
      </c>
      <c r="AI38" s="79">
        <v>54424</v>
      </c>
      <c r="AJ38" s="79">
        <v>54513</v>
      </c>
      <c r="AK38" s="79">
        <v>54514</v>
      </c>
      <c r="AL38" s="79">
        <v>54604</v>
      </c>
      <c r="AM38" s="79">
        <v>54605</v>
      </c>
      <c r="AN38" s="79">
        <v>54696</v>
      </c>
    </row>
    <row r="39" spans="27:40">
      <c r="AA39">
        <v>2050</v>
      </c>
      <c r="AB39" s="79">
        <v>54818</v>
      </c>
      <c r="AC39" s="79">
        <v>54908</v>
      </c>
      <c r="AD39" s="79">
        <v>54999</v>
      </c>
      <c r="AE39" s="79">
        <v>55091</v>
      </c>
      <c r="AF39" s="79">
        <f t="shared" si="0"/>
        <v>55182</v>
      </c>
      <c r="AG39" s="79">
        <v>54697</v>
      </c>
      <c r="AH39" s="79">
        <v>54788</v>
      </c>
      <c r="AI39" s="79">
        <v>54789</v>
      </c>
      <c r="AJ39" s="79">
        <v>54878</v>
      </c>
      <c r="AK39" s="79">
        <v>54879</v>
      </c>
      <c r="AL39" s="79">
        <v>54969</v>
      </c>
      <c r="AM39" s="79">
        <v>54970</v>
      </c>
      <c r="AN39" s="79">
        <v>55061</v>
      </c>
    </row>
    <row r="40" spans="27:40">
      <c r="AA40">
        <v>2051</v>
      </c>
      <c r="AB40" s="79">
        <v>55183</v>
      </c>
      <c r="AC40" s="79">
        <v>55273</v>
      </c>
      <c r="AD40" s="79">
        <v>55364</v>
      </c>
      <c r="AE40" s="79">
        <v>55456</v>
      </c>
      <c r="AF40" s="79">
        <f t="shared" si="0"/>
        <v>55547</v>
      </c>
      <c r="AG40" s="79">
        <v>55062</v>
      </c>
      <c r="AH40" s="79">
        <v>55153</v>
      </c>
      <c r="AI40" s="79">
        <v>55154</v>
      </c>
      <c r="AJ40" s="79">
        <v>55243</v>
      </c>
      <c r="AK40" s="79">
        <v>55244</v>
      </c>
      <c r="AL40" s="79">
        <v>55334</v>
      </c>
      <c r="AM40" s="79">
        <v>55335</v>
      </c>
      <c r="AN40" s="79">
        <v>55426</v>
      </c>
    </row>
    <row r="41" spans="27:40">
      <c r="AA41">
        <v>2052</v>
      </c>
      <c r="AB41" s="79">
        <v>55548</v>
      </c>
      <c r="AC41" s="79">
        <v>55639</v>
      </c>
      <c r="AD41" s="79">
        <v>55730</v>
      </c>
      <c r="AE41" s="79">
        <v>55822</v>
      </c>
      <c r="AF41" s="79">
        <f t="shared" si="0"/>
        <v>55913</v>
      </c>
      <c r="AG41" s="79">
        <v>55427</v>
      </c>
      <c r="AH41" s="79">
        <v>55518</v>
      </c>
      <c r="AI41" s="79">
        <v>55519</v>
      </c>
      <c r="AJ41" s="79">
        <v>55609</v>
      </c>
      <c r="AK41" s="79">
        <v>55610</v>
      </c>
      <c r="AL41" s="79">
        <v>55700</v>
      </c>
      <c r="AM41" s="79">
        <v>55701</v>
      </c>
      <c r="AN41" s="79">
        <v>55792</v>
      </c>
    </row>
    <row r="42" spans="27:40">
      <c r="AA42">
        <v>2053</v>
      </c>
      <c r="AB42" s="79">
        <v>55914</v>
      </c>
      <c r="AC42" s="79">
        <v>56004</v>
      </c>
      <c r="AD42" s="79">
        <v>56095</v>
      </c>
      <c r="AE42" s="79">
        <v>56187</v>
      </c>
      <c r="AF42" s="79">
        <f t="shared" si="0"/>
        <v>56278</v>
      </c>
      <c r="AG42" s="79">
        <v>55793</v>
      </c>
      <c r="AH42" s="79">
        <v>55884</v>
      </c>
      <c r="AI42" s="79">
        <v>55885</v>
      </c>
      <c r="AJ42" s="79">
        <v>55974</v>
      </c>
      <c r="AK42" s="79">
        <v>55975</v>
      </c>
      <c r="AL42" s="79">
        <v>56065</v>
      </c>
      <c r="AM42" s="79">
        <v>56066</v>
      </c>
      <c r="AN42" s="79">
        <v>56157</v>
      </c>
    </row>
    <row r="43" spans="27:40">
      <c r="AA43">
        <v>2054</v>
      </c>
      <c r="AB43" s="79">
        <v>56279</v>
      </c>
      <c r="AC43" s="79">
        <v>56369</v>
      </c>
      <c r="AD43" s="79">
        <v>56460</v>
      </c>
      <c r="AE43" s="79">
        <v>56552</v>
      </c>
      <c r="AF43" s="79">
        <f t="shared" si="0"/>
        <v>56643</v>
      </c>
      <c r="AG43" s="79">
        <v>56158</v>
      </c>
      <c r="AH43" s="79">
        <v>56249</v>
      </c>
      <c r="AI43" s="79">
        <v>56250</v>
      </c>
      <c r="AJ43" s="79">
        <v>56339</v>
      </c>
      <c r="AK43" s="79">
        <v>56340</v>
      </c>
      <c r="AL43" s="79">
        <v>56430</v>
      </c>
      <c r="AM43" s="79">
        <v>56431</v>
      </c>
      <c r="AN43" s="79">
        <v>56522</v>
      </c>
    </row>
    <row r="44" spans="27:40">
      <c r="AA44">
        <v>2055</v>
      </c>
      <c r="AB44" s="79">
        <v>56644</v>
      </c>
      <c r="AC44" s="79">
        <v>56734</v>
      </c>
      <c r="AD44" s="79">
        <v>56825</v>
      </c>
      <c r="AE44" s="79">
        <v>56917</v>
      </c>
      <c r="AF44" s="79">
        <f t="shared" si="0"/>
        <v>57008</v>
      </c>
      <c r="AG44" s="79">
        <v>56523</v>
      </c>
      <c r="AH44" s="79">
        <v>56614</v>
      </c>
      <c r="AI44" s="79">
        <v>56615</v>
      </c>
      <c r="AJ44" s="79">
        <v>56704</v>
      </c>
      <c r="AK44" s="79">
        <v>56705</v>
      </c>
      <c r="AL44" s="79">
        <v>56795</v>
      </c>
      <c r="AM44" s="79">
        <v>56796</v>
      </c>
      <c r="AN44" s="79">
        <v>56887</v>
      </c>
    </row>
    <row r="45" spans="27:40">
      <c r="AA45">
        <v>2056</v>
      </c>
      <c r="AB45" s="79">
        <v>57009</v>
      </c>
      <c r="AC45" s="79">
        <v>57100</v>
      </c>
      <c r="AD45" s="79">
        <v>57191</v>
      </c>
      <c r="AE45" s="79">
        <v>57283</v>
      </c>
      <c r="AF45" s="79">
        <f t="shared" si="0"/>
        <v>57374</v>
      </c>
      <c r="AG45" s="79">
        <v>56888</v>
      </c>
      <c r="AH45" s="79">
        <v>56979</v>
      </c>
      <c r="AI45" s="79">
        <v>56980</v>
      </c>
      <c r="AJ45" s="79">
        <v>57070</v>
      </c>
      <c r="AK45" s="79">
        <v>57071</v>
      </c>
      <c r="AL45" s="79">
        <v>57161</v>
      </c>
      <c r="AM45" s="79">
        <v>57162</v>
      </c>
      <c r="AN45" s="79">
        <v>57253</v>
      </c>
    </row>
    <row r="46" spans="27:40">
      <c r="AA46">
        <v>2057</v>
      </c>
      <c r="AB46" s="79">
        <v>57375</v>
      </c>
      <c r="AC46" s="79">
        <v>57465</v>
      </c>
      <c r="AD46" s="79">
        <v>57556</v>
      </c>
      <c r="AE46" s="79">
        <v>57648</v>
      </c>
      <c r="AF46" s="79">
        <f t="shared" si="0"/>
        <v>57739</v>
      </c>
      <c r="AG46" s="79">
        <v>57254</v>
      </c>
      <c r="AH46" s="79">
        <v>57345</v>
      </c>
      <c r="AI46" s="79">
        <v>57346</v>
      </c>
      <c r="AJ46" s="79">
        <v>57435</v>
      </c>
      <c r="AK46" s="79">
        <v>57436</v>
      </c>
      <c r="AL46" s="79">
        <v>57526</v>
      </c>
      <c r="AM46" s="79">
        <v>57527</v>
      </c>
      <c r="AN46" s="79">
        <v>57618</v>
      </c>
    </row>
    <row r="47" spans="27:40">
      <c r="AA47">
        <v>2058</v>
      </c>
      <c r="AB47" s="79">
        <v>57740</v>
      </c>
      <c r="AC47" s="79">
        <v>57830</v>
      </c>
      <c r="AD47" s="79">
        <v>57921</v>
      </c>
      <c r="AE47" s="79">
        <v>58013</v>
      </c>
      <c r="AF47" s="79">
        <f t="shared" si="0"/>
        <v>58104</v>
      </c>
      <c r="AG47" s="79">
        <v>57619</v>
      </c>
      <c r="AH47" s="79">
        <v>57710</v>
      </c>
      <c r="AI47" s="79">
        <v>57711</v>
      </c>
      <c r="AJ47" s="79">
        <v>57800</v>
      </c>
      <c r="AK47" s="79">
        <v>57801</v>
      </c>
      <c r="AL47" s="79">
        <v>57891</v>
      </c>
      <c r="AM47" s="79">
        <v>57892</v>
      </c>
      <c r="AN47" s="79">
        <v>57983</v>
      </c>
    </row>
    <row r="48" spans="27:40">
      <c r="AA48">
        <v>2059</v>
      </c>
      <c r="AB48" s="79">
        <v>58105</v>
      </c>
      <c r="AC48" s="79">
        <v>58195</v>
      </c>
      <c r="AD48" s="79">
        <v>58286</v>
      </c>
      <c r="AE48" s="79">
        <v>58378</v>
      </c>
      <c r="AF48" s="79">
        <f t="shared" si="0"/>
        <v>58469</v>
      </c>
      <c r="AG48" s="79">
        <v>57984</v>
      </c>
      <c r="AH48" s="79">
        <v>58075</v>
      </c>
      <c r="AI48" s="79">
        <v>58076</v>
      </c>
      <c r="AJ48" s="79">
        <v>58165</v>
      </c>
      <c r="AK48" s="79">
        <v>58166</v>
      </c>
      <c r="AL48" s="79">
        <v>58256</v>
      </c>
      <c r="AM48" s="79">
        <v>58257</v>
      </c>
      <c r="AN48" s="79">
        <v>58348</v>
      </c>
    </row>
    <row r="49" spans="27:40">
      <c r="AA49">
        <v>2060</v>
      </c>
      <c r="AB49" s="79">
        <v>58470</v>
      </c>
      <c r="AC49" s="79">
        <v>58561</v>
      </c>
      <c r="AD49" s="79">
        <v>58652</v>
      </c>
      <c r="AE49" s="79">
        <v>58744</v>
      </c>
      <c r="AF49" s="79">
        <f t="shared" si="0"/>
        <v>58835</v>
      </c>
      <c r="AG49" s="79">
        <v>58349</v>
      </c>
      <c r="AH49" s="79">
        <v>58440</v>
      </c>
      <c r="AI49" s="79">
        <v>58441</v>
      </c>
      <c r="AJ49" s="79">
        <v>58531</v>
      </c>
      <c r="AK49" s="79">
        <v>58532</v>
      </c>
      <c r="AL49" s="79">
        <v>58622</v>
      </c>
      <c r="AM49" s="79">
        <v>58623</v>
      </c>
      <c r="AN49" s="79">
        <v>58714</v>
      </c>
    </row>
    <row r="50" spans="27:40">
      <c r="AA50">
        <v>2061</v>
      </c>
      <c r="AB50" s="79">
        <v>58836</v>
      </c>
      <c r="AC50" s="79">
        <v>58926</v>
      </c>
      <c r="AD50" s="79">
        <v>59017</v>
      </c>
      <c r="AE50" s="79">
        <v>59109</v>
      </c>
      <c r="AF50" s="79">
        <f t="shared" si="0"/>
        <v>59200</v>
      </c>
      <c r="AG50" s="79">
        <v>58715</v>
      </c>
      <c r="AH50" s="79">
        <v>58806</v>
      </c>
      <c r="AI50" s="79">
        <v>58807</v>
      </c>
      <c r="AJ50" s="79">
        <v>58896</v>
      </c>
      <c r="AK50" s="79">
        <v>58897</v>
      </c>
      <c r="AL50" s="79">
        <v>58987</v>
      </c>
      <c r="AM50" s="79">
        <v>58988</v>
      </c>
      <c r="AN50" s="79">
        <v>59079</v>
      </c>
    </row>
    <row r="51" spans="27:40">
      <c r="AA51">
        <v>2062</v>
      </c>
      <c r="AB51" s="79">
        <v>59201</v>
      </c>
      <c r="AC51" s="79">
        <v>59291</v>
      </c>
      <c r="AD51" s="79">
        <v>59382</v>
      </c>
      <c r="AE51" s="79">
        <v>59474</v>
      </c>
      <c r="AF51" s="79">
        <f t="shared" si="0"/>
        <v>59565</v>
      </c>
      <c r="AG51" s="79">
        <v>59080</v>
      </c>
      <c r="AH51" s="79">
        <v>59171</v>
      </c>
      <c r="AI51" s="79">
        <v>59172</v>
      </c>
      <c r="AJ51" s="79">
        <v>59261</v>
      </c>
      <c r="AK51" s="79">
        <v>59262</v>
      </c>
      <c r="AL51" s="79">
        <v>59352</v>
      </c>
      <c r="AM51" s="79">
        <v>59353</v>
      </c>
      <c r="AN51" s="79">
        <v>59444</v>
      </c>
    </row>
    <row r="52" spans="27:40">
      <c r="AA52">
        <v>2063</v>
      </c>
      <c r="AB52" s="79">
        <v>59566</v>
      </c>
      <c r="AC52" s="79">
        <v>59656</v>
      </c>
      <c r="AD52" s="79">
        <v>59747</v>
      </c>
      <c r="AE52" s="79">
        <v>59839</v>
      </c>
      <c r="AF52" s="79">
        <f t="shared" si="0"/>
        <v>59930</v>
      </c>
      <c r="AG52" s="79">
        <v>59445</v>
      </c>
      <c r="AH52" s="79">
        <v>59536</v>
      </c>
      <c r="AI52" s="79">
        <v>59537</v>
      </c>
      <c r="AJ52" s="79">
        <v>59626</v>
      </c>
      <c r="AK52" s="79">
        <v>59627</v>
      </c>
      <c r="AL52" s="79">
        <v>59717</v>
      </c>
      <c r="AM52" s="79">
        <v>59718</v>
      </c>
      <c r="AN52" s="79">
        <v>59809</v>
      </c>
    </row>
    <row r="53" spans="27:40">
      <c r="AA53">
        <v>2064</v>
      </c>
      <c r="AB53" s="79">
        <v>59931</v>
      </c>
      <c r="AC53" s="79">
        <v>60022</v>
      </c>
      <c r="AD53" s="79">
        <v>60113</v>
      </c>
      <c r="AE53" s="79">
        <v>60205</v>
      </c>
      <c r="AF53" s="79">
        <f t="shared" si="0"/>
        <v>60296</v>
      </c>
      <c r="AG53" s="79">
        <v>59810</v>
      </c>
      <c r="AH53" s="79">
        <v>59901</v>
      </c>
      <c r="AI53" s="79">
        <v>59902</v>
      </c>
      <c r="AJ53" s="79">
        <v>59992</v>
      </c>
      <c r="AK53" s="79">
        <v>59993</v>
      </c>
      <c r="AL53" s="79">
        <v>60083</v>
      </c>
      <c r="AM53" s="79">
        <v>60084</v>
      </c>
      <c r="AN53" s="79">
        <v>60175</v>
      </c>
    </row>
    <row r="54" spans="27:40">
      <c r="AA54">
        <v>2065</v>
      </c>
      <c r="AB54" s="79">
        <v>60297</v>
      </c>
      <c r="AC54" s="79">
        <v>60387</v>
      </c>
      <c r="AD54" s="79">
        <v>60478</v>
      </c>
      <c r="AE54" s="79">
        <v>60570</v>
      </c>
      <c r="AF54" s="79">
        <f t="shared" si="0"/>
        <v>60661</v>
      </c>
      <c r="AG54" s="79">
        <v>60176</v>
      </c>
      <c r="AH54" s="79">
        <v>60267</v>
      </c>
      <c r="AI54" s="79">
        <v>60268</v>
      </c>
      <c r="AJ54" s="79">
        <v>60357</v>
      </c>
      <c r="AK54" s="79">
        <v>60358</v>
      </c>
      <c r="AL54" s="79">
        <v>60448</v>
      </c>
      <c r="AM54" s="79">
        <v>60449</v>
      </c>
      <c r="AN54" s="79">
        <v>60540</v>
      </c>
    </row>
    <row r="55" spans="27:40">
      <c r="AA55">
        <v>2066</v>
      </c>
      <c r="AB55" s="79">
        <v>60662</v>
      </c>
      <c r="AC55" s="79">
        <v>60752</v>
      </c>
      <c r="AD55" s="79">
        <v>60843</v>
      </c>
      <c r="AE55" s="79">
        <v>60935</v>
      </c>
      <c r="AF55" s="79">
        <f t="shared" si="0"/>
        <v>61026</v>
      </c>
      <c r="AG55" s="79">
        <v>60541</v>
      </c>
      <c r="AH55" s="79">
        <v>60632</v>
      </c>
      <c r="AI55" s="79">
        <v>60633</v>
      </c>
      <c r="AJ55" s="79">
        <v>60722</v>
      </c>
      <c r="AK55" s="79">
        <v>60723</v>
      </c>
      <c r="AL55" s="79">
        <v>60813</v>
      </c>
      <c r="AM55" s="79">
        <v>60814</v>
      </c>
      <c r="AN55" s="79">
        <v>60905</v>
      </c>
    </row>
    <row r="56" spans="27:40">
      <c r="AA56">
        <v>2067</v>
      </c>
      <c r="AB56" s="79">
        <v>61027</v>
      </c>
      <c r="AC56" s="79">
        <v>61117</v>
      </c>
      <c r="AD56" s="79">
        <v>61208</v>
      </c>
      <c r="AE56" s="79">
        <v>61300</v>
      </c>
      <c r="AF56" s="79">
        <f t="shared" si="0"/>
        <v>61391</v>
      </c>
      <c r="AG56" s="79">
        <v>60906</v>
      </c>
      <c r="AH56" s="79">
        <v>60997</v>
      </c>
      <c r="AI56" s="79">
        <v>60998</v>
      </c>
      <c r="AJ56" s="79">
        <v>61087</v>
      </c>
      <c r="AK56" s="79">
        <v>61088</v>
      </c>
      <c r="AL56" s="79">
        <v>61178</v>
      </c>
      <c r="AM56" s="79">
        <v>61179</v>
      </c>
      <c r="AN56" s="79">
        <v>61270</v>
      </c>
    </row>
    <row r="57" spans="27:40">
      <c r="AA57">
        <v>2068</v>
      </c>
      <c r="AB57" s="79">
        <v>61392</v>
      </c>
      <c r="AC57" s="79">
        <v>61483</v>
      </c>
      <c r="AD57" s="79">
        <v>61574</v>
      </c>
      <c r="AE57" s="79">
        <v>61666</v>
      </c>
      <c r="AF57" s="79">
        <f t="shared" si="0"/>
        <v>61757</v>
      </c>
      <c r="AG57" s="79">
        <v>61271</v>
      </c>
      <c r="AH57" s="79">
        <v>61362</v>
      </c>
      <c r="AI57" s="79">
        <v>61363</v>
      </c>
      <c r="AJ57" s="79">
        <v>61453</v>
      </c>
      <c r="AK57" s="79">
        <v>61454</v>
      </c>
      <c r="AL57" s="79">
        <v>61544</v>
      </c>
      <c r="AM57" s="79">
        <v>61545</v>
      </c>
      <c r="AN57" s="79">
        <v>61636</v>
      </c>
    </row>
    <row r="58" spans="27:40">
      <c r="AA58">
        <v>2069</v>
      </c>
      <c r="AB58" s="79">
        <v>61758</v>
      </c>
      <c r="AC58" s="79">
        <v>61848</v>
      </c>
      <c r="AD58" s="79">
        <v>61939</v>
      </c>
      <c r="AE58" s="79">
        <v>62031</v>
      </c>
      <c r="AF58" s="79">
        <f t="shared" si="0"/>
        <v>62122</v>
      </c>
      <c r="AG58" s="79">
        <v>61637</v>
      </c>
      <c r="AH58" s="79">
        <v>61728</v>
      </c>
      <c r="AI58" s="79">
        <v>61729</v>
      </c>
      <c r="AJ58" s="79">
        <v>61818</v>
      </c>
      <c r="AK58" s="79">
        <v>61819</v>
      </c>
      <c r="AL58" s="79">
        <v>61909</v>
      </c>
      <c r="AM58" s="79">
        <v>61910</v>
      </c>
      <c r="AN58" s="79">
        <v>62001</v>
      </c>
    </row>
    <row r="59" spans="27:40">
      <c r="AA59">
        <v>2070</v>
      </c>
      <c r="AB59" s="79">
        <v>62123</v>
      </c>
      <c r="AC59" s="79">
        <v>62213</v>
      </c>
      <c r="AD59" s="79">
        <v>62304</v>
      </c>
      <c r="AE59" s="79">
        <v>62396</v>
      </c>
      <c r="AF59" s="79">
        <f t="shared" si="0"/>
        <v>62487</v>
      </c>
      <c r="AG59" s="79">
        <v>62002</v>
      </c>
      <c r="AH59" s="79">
        <v>62093</v>
      </c>
      <c r="AI59" s="79">
        <v>62094</v>
      </c>
      <c r="AJ59" s="79">
        <v>62183</v>
      </c>
      <c r="AK59" s="79">
        <v>62184</v>
      </c>
      <c r="AL59" s="79">
        <v>62274</v>
      </c>
      <c r="AM59" s="79">
        <v>62275</v>
      </c>
      <c r="AN59" s="79">
        <v>62366</v>
      </c>
    </row>
    <row r="60" spans="27:40">
      <c r="AA60">
        <v>2071</v>
      </c>
      <c r="AB60" s="79">
        <v>62488</v>
      </c>
      <c r="AC60" s="79">
        <v>62578</v>
      </c>
      <c r="AD60" s="79">
        <v>62669</v>
      </c>
      <c r="AE60" s="79">
        <v>62761</v>
      </c>
      <c r="AF60" s="79">
        <f t="shared" si="0"/>
        <v>62852</v>
      </c>
      <c r="AG60" s="79">
        <v>62367</v>
      </c>
      <c r="AH60" s="79">
        <v>62458</v>
      </c>
      <c r="AI60" s="79">
        <v>62459</v>
      </c>
      <c r="AJ60" s="79">
        <v>62548</v>
      </c>
      <c r="AK60" s="79">
        <v>62549</v>
      </c>
      <c r="AL60" s="79">
        <v>62639</v>
      </c>
      <c r="AM60" s="79">
        <v>62640</v>
      </c>
      <c r="AN60" s="79">
        <v>62731</v>
      </c>
    </row>
    <row r="61" spans="27:40">
      <c r="AA61">
        <v>2072</v>
      </c>
      <c r="AB61" s="79">
        <v>62853</v>
      </c>
      <c r="AC61" s="79">
        <v>62944</v>
      </c>
      <c r="AD61" s="79">
        <v>63035</v>
      </c>
      <c r="AE61" s="79">
        <v>63127</v>
      </c>
      <c r="AF61" s="79">
        <f t="shared" si="0"/>
        <v>63218</v>
      </c>
      <c r="AG61" s="79">
        <v>62732</v>
      </c>
      <c r="AH61" s="79">
        <v>62823</v>
      </c>
      <c r="AI61" s="79">
        <v>62824</v>
      </c>
      <c r="AJ61" s="79">
        <v>62914</v>
      </c>
      <c r="AK61" s="79">
        <v>62915</v>
      </c>
      <c r="AL61" s="79">
        <v>63005</v>
      </c>
      <c r="AM61" s="79">
        <v>63006</v>
      </c>
      <c r="AN61" s="79">
        <v>63097</v>
      </c>
    </row>
    <row r="62" spans="27:40">
      <c r="AA62">
        <v>2073</v>
      </c>
      <c r="AB62" s="79">
        <v>63219</v>
      </c>
      <c r="AC62" s="79">
        <v>63309</v>
      </c>
      <c r="AD62" s="79">
        <v>63400</v>
      </c>
      <c r="AE62" s="79">
        <v>63492</v>
      </c>
      <c r="AF62" s="79">
        <f t="shared" si="0"/>
        <v>63583</v>
      </c>
      <c r="AG62" s="79">
        <v>63098</v>
      </c>
      <c r="AH62" s="79">
        <v>63189</v>
      </c>
      <c r="AI62" s="79">
        <v>63190</v>
      </c>
      <c r="AJ62" s="79">
        <v>63279</v>
      </c>
      <c r="AK62" s="79">
        <v>63280</v>
      </c>
      <c r="AL62" s="79">
        <v>63370</v>
      </c>
      <c r="AM62" s="79">
        <v>63371</v>
      </c>
      <c r="AN62" s="79">
        <v>63462</v>
      </c>
    </row>
    <row r="63" spans="27:40">
      <c r="AA63">
        <v>2074</v>
      </c>
      <c r="AB63" s="79">
        <v>63584</v>
      </c>
      <c r="AC63" s="79">
        <v>63674</v>
      </c>
      <c r="AD63" s="79">
        <v>63765</v>
      </c>
      <c r="AE63" s="79">
        <v>63857</v>
      </c>
      <c r="AF63" s="79">
        <f t="shared" si="0"/>
        <v>63948</v>
      </c>
      <c r="AG63" s="79">
        <v>63463</v>
      </c>
      <c r="AH63" s="79">
        <v>63554</v>
      </c>
      <c r="AI63" s="79">
        <v>63555</v>
      </c>
      <c r="AJ63" s="79">
        <v>63644</v>
      </c>
      <c r="AK63" s="79">
        <v>63645</v>
      </c>
      <c r="AL63" s="79">
        <v>63735</v>
      </c>
      <c r="AM63" s="79">
        <v>63736</v>
      </c>
      <c r="AN63" s="79">
        <v>63827</v>
      </c>
    </row>
    <row r="64" spans="27:40">
      <c r="AA64">
        <v>2075</v>
      </c>
      <c r="AB64" s="79">
        <v>63949</v>
      </c>
      <c r="AC64" s="79">
        <v>64039</v>
      </c>
      <c r="AD64" s="79">
        <v>64130</v>
      </c>
      <c r="AE64" s="79">
        <v>64222</v>
      </c>
      <c r="AF64" s="79">
        <f t="shared" si="0"/>
        <v>64313</v>
      </c>
      <c r="AG64" s="79">
        <v>63828</v>
      </c>
      <c r="AH64" s="79">
        <v>63919</v>
      </c>
      <c r="AI64" s="79">
        <v>63920</v>
      </c>
      <c r="AJ64" s="79">
        <v>64009</v>
      </c>
      <c r="AK64" s="79">
        <v>64010</v>
      </c>
      <c r="AL64" s="79">
        <v>64100</v>
      </c>
      <c r="AM64" s="79">
        <v>64101</v>
      </c>
      <c r="AN64" s="79">
        <v>64192</v>
      </c>
    </row>
    <row r="65" spans="27:40">
      <c r="AA65">
        <v>2076</v>
      </c>
      <c r="AB65" s="79">
        <v>64314</v>
      </c>
      <c r="AC65" s="79">
        <v>64405</v>
      </c>
      <c r="AD65" s="79">
        <v>64496</v>
      </c>
      <c r="AE65" s="79">
        <v>64588</v>
      </c>
      <c r="AF65" s="79">
        <f t="shared" si="0"/>
        <v>64679</v>
      </c>
      <c r="AG65" s="79">
        <v>64193</v>
      </c>
      <c r="AH65" s="79">
        <v>64284</v>
      </c>
      <c r="AI65" s="79">
        <v>64285</v>
      </c>
      <c r="AJ65" s="79">
        <v>64375</v>
      </c>
      <c r="AK65" s="79">
        <v>64376</v>
      </c>
      <c r="AL65" s="79">
        <v>64466</v>
      </c>
      <c r="AM65" s="79">
        <v>64467</v>
      </c>
      <c r="AN65" s="79">
        <v>64558</v>
      </c>
    </row>
    <row r="66" spans="27:40">
      <c r="AA66">
        <v>2077</v>
      </c>
      <c r="AB66" s="79">
        <v>64680</v>
      </c>
      <c r="AC66" s="79">
        <v>64770</v>
      </c>
      <c r="AD66" s="79">
        <v>64861</v>
      </c>
      <c r="AE66" s="79">
        <v>64953</v>
      </c>
      <c r="AF66" s="79">
        <f t="shared" si="0"/>
        <v>65044</v>
      </c>
      <c r="AG66" s="79">
        <v>64559</v>
      </c>
      <c r="AH66" s="79">
        <v>64650</v>
      </c>
      <c r="AI66" s="79">
        <v>64651</v>
      </c>
      <c r="AJ66" s="79">
        <v>64740</v>
      </c>
      <c r="AK66" s="79">
        <v>64741</v>
      </c>
      <c r="AL66" s="79">
        <v>64831</v>
      </c>
      <c r="AM66" s="79">
        <v>64832</v>
      </c>
      <c r="AN66" s="79">
        <v>64923</v>
      </c>
    </row>
    <row r="67" spans="27:40">
      <c r="AA67">
        <v>2078</v>
      </c>
      <c r="AB67" s="79">
        <v>65045</v>
      </c>
      <c r="AC67" s="79">
        <v>65135</v>
      </c>
      <c r="AD67" s="79">
        <v>65226</v>
      </c>
      <c r="AE67" s="79">
        <v>65318</v>
      </c>
      <c r="AF67" s="79">
        <f t="shared" si="0"/>
        <v>65409</v>
      </c>
      <c r="AG67" s="79">
        <v>64924</v>
      </c>
      <c r="AH67" s="79">
        <v>65015</v>
      </c>
      <c r="AI67" s="79">
        <v>65016</v>
      </c>
      <c r="AJ67" s="79">
        <v>65105</v>
      </c>
      <c r="AK67" s="79">
        <v>65106</v>
      </c>
      <c r="AL67" s="79">
        <v>65196</v>
      </c>
      <c r="AM67" s="79">
        <v>65197</v>
      </c>
      <c r="AN67" s="79">
        <v>65288</v>
      </c>
    </row>
    <row r="68" spans="27:40">
      <c r="AA68">
        <v>2079</v>
      </c>
      <c r="AB68" s="79">
        <v>65410</v>
      </c>
      <c r="AC68" s="79">
        <v>65500</v>
      </c>
      <c r="AD68" s="79">
        <v>65591</v>
      </c>
      <c r="AE68" s="79">
        <v>65683</v>
      </c>
      <c r="AF68" s="79">
        <f t="shared" si="0"/>
        <v>65774</v>
      </c>
      <c r="AG68" s="79">
        <v>65289</v>
      </c>
      <c r="AH68" s="79">
        <v>65380</v>
      </c>
      <c r="AI68" s="79">
        <v>65381</v>
      </c>
      <c r="AJ68" s="79">
        <v>65470</v>
      </c>
      <c r="AK68" s="79">
        <v>65471</v>
      </c>
      <c r="AL68" s="79">
        <v>65561</v>
      </c>
      <c r="AM68" s="79">
        <v>65562</v>
      </c>
      <c r="AN68" s="79">
        <v>65653</v>
      </c>
    </row>
    <row r="69" spans="27:40">
      <c r="AA69">
        <v>2080</v>
      </c>
      <c r="AB69" s="79">
        <v>65775</v>
      </c>
      <c r="AC69" s="79">
        <v>65866</v>
      </c>
      <c r="AD69" s="79">
        <v>65957</v>
      </c>
      <c r="AE69" s="79">
        <v>66049</v>
      </c>
      <c r="AF69" s="79">
        <f t="shared" si="0"/>
        <v>66140</v>
      </c>
      <c r="AG69" s="79">
        <v>65654</v>
      </c>
      <c r="AH69" s="79">
        <v>65745</v>
      </c>
      <c r="AI69" s="79">
        <v>65746</v>
      </c>
      <c r="AJ69" s="79">
        <v>65836</v>
      </c>
      <c r="AK69" s="79">
        <v>65837</v>
      </c>
      <c r="AL69" s="79">
        <v>65927</v>
      </c>
      <c r="AM69" s="79">
        <v>65928</v>
      </c>
      <c r="AN69" s="79">
        <v>66019</v>
      </c>
    </row>
    <row r="70" spans="27:40">
      <c r="AB70" s="79"/>
      <c r="AC70" s="79"/>
      <c r="AD70" s="79"/>
      <c r="AE70" s="79"/>
      <c r="AF70" s="79"/>
    </row>
    <row r="71" spans="27:40">
      <c r="AB71" s="79"/>
      <c r="AC71" s="79"/>
      <c r="AD71" s="79"/>
      <c r="AE71" s="79"/>
      <c r="AF71" s="79"/>
    </row>
    <row r="72" spans="27:40">
      <c r="AB72" s="79"/>
      <c r="AC72" s="79"/>
      <c r="AD72" s="79"/>
      <c r="AE72" s="79"/>
      <c r="AF72" s="79"/>
    </row>
    <row r="73" spans="27:40">
      <c r="AB73" s="79"/>
      <c r="AC73" s="79"/>
      <c r="AD73" s="79"/>
      <c r="AE73" s="79"/>
      <c r="AF73" s="79"/>
    </row>
    <row r="74" spans="27:40">
      <c r="AB74" s="79"/>
      <c r="AC74" s="79"/>
      <c r="AD74" s="79"/>
      <c r="AE74" s="79"/>
      <c r="AF74" s="79"/>
    </row>
    <row r="75" spans="27:40">
      <c r="AB75" s="79"/>
      <c r="AC75" s="79"/>
      <c r="AD75" s="79"/>
      <c r="AE75" s="79"/>
      <c r="AF75" s="79"/>
    </row>
    <row r="76" spans="27:40">
      <c r="AB76" s="79"/>
      <c r="AC76" s="79"/>
      <c r="AD76" s="79"/>
      <c r="AE76" s="79"/>
      <c r="AF76" s="79"/>
    </row>
    <row r="77" spans="27:40">
      <c r="AB77" s="79"/>
      <c r="AC77" s="79"/>
      <c r="AD77" s="79"/>
      <c r="AE77" s="79"/>
      <c r="AF77" s="79"/>
    </row>
    <row r="78" spans="27:40">
      <c r="AB78" s="79"/>
      <c r="AC78" s="79"/>
      <c r="AD78" s="79"/>
      <c r="AE78" s="79"/>
      <c r="AF78" s="79"/>
    </row>
    <row r="79" spans="27:40">
      <c r="AB79" s="79"/>
      <c r="AC79" s="79"/>
      <c r="AD79" s="79"/>
      <c r="AE79" s="79"/>
      <c r="AF79" s="79"/>
    </row>
    <row r="80" spans="27:40">
      <c r="AB80" s="79"/>
      <c r="AC80" s="79"/>
      <c r="AD80" s="79"/>
      <c r="AE80" s="79"/>
      <c r="AF80" s="79"/>
    </row>
    <row r="81" spans="28:32">
      <c r="AB81" s="79"/>
      <c r="AC81" s="79"/>
      <c r="AD81" s="79"/>
      <c r="AE81" s="79"/>
      <c r="AF81" s="79"/>
    </row>
    <row r="82" spans="28:32">
      <c r="AB82" s="79"/>
      <c r="AC82" s="79"/>
      <c r="AD82" s="79"/>
      <c r="AE82" s="79"/>
      <c r="AF82" s="79"/>
    </row>
    <row r="83" spans="28:32">
      <c r="AB83" s="79"/>
      <c r="AC83" s="79"/>
      <c r="AD83" s="79"/>
      <c r="AE83" s="79"/>
      <c r="AF83" s="79"/>
    </row>
    <row r="84" spans="28:32">
      <c r="AB84" s="79"/>
      <c r="AC84" s="79"/>
      <c r="AD84" s="79"/>
      <c r="AE84" s="79"/>
      <c r="AF84" s="79"/>
    </row>
    <row r="85" spans="28:32">
      <c r="AB85" s="79"/>
      <c r="AC85" s="79"/>
      <c r="AD85" s="79"/>
      <c r="AE85" s="79"/>
      <c r="AF85" s="79"/>
    </row>
    <row r="86" spans="28:32">
      <c r="AB86" s="79"/>
      <c r="AC86" s="79"/>
      <c r="AD86" s="79"/>
      <c r="AE86" s="79"/>
      <c r="AF86" s="79"/>
    </row>
    <row r="87" spans="28:32">
      <c r="AB87" s="79"/>
      <c r="AC87" s="79"/>
      <c r="AD87" s="79"/>
      <c r="AE87" s="79"/>
      <c r="AF87" s="79"/>
    </row>
    <row r="88" spans="28:32">
      <c r="AB88" s="79"/>
      <c r="AC88" s="79"/>
      <c r="AD88" s="79"/>
      <c r="AE88" s="79"/>
      <c r="AF88" s="79"/>
    </row>
    <row r="89" spans="28:32">
      <c r="AB89" s="79"/>
      <c r="AC89" s="79"/>
      <c r="AD89" s="79"/>
      <c r="AE89" s="79"/>
      <c r="AF89" s="79"/>
    </row>
    <row r="90" spans="28:32">
      <c r="AB90" s="79"/>
      <c r="AC90" s="79"/>
      <c r="AD90" s="79"/>
      <c r="AE90" s="79"/>
      <c r="AF90" s="79"/>
    </row>
    <row r="91" spans="28:32">
      <c r="AB91" s="79"/>
      <c r="AC91" s="79"/>
      <c r="AD91" s="79"/>
      <c r="AE91" s="79"/>
      <c r="AF91" s="79"/>
    </row>
    <row r="92" spans="28:32">
      <c r="AB92" s="79"/>
      <c r="AC92" s="79"/>
      <c r="AD92" s="79"/>
      <c r="AE92" s="79"/>
      <c r="AF92" s="79"/>
    </row>
    <row r="93" spans="28:32">
      <c r="AB93" s="79"/>
      <c r="AC93" s="79"/>
      <c r="AD93" s="79"/>
      <c r="AE93" s="79"/>
      <c r="AF93" s="79"/>
    </row>
    <row r="94" spans="28:32">
      <c r="AB94" s="79"/>
      <c r="AC94" s="79"/>
      <c r="AD94" s="79"/>
      <c r="AE94" s="79"/>
      <c r="AF94" s="79"/>
    </row>
    <row r="95" spans="28:32">
      <c r="AB95" s="79"/>
      <c r="AC95" s="79"/>
      <c r="AD95" s="79"/>
      <c r="AE95" s="79"/>
      <c r="AF95" s="79"/>
    </row>
    <row r="96" spans="28:32">
      <c r="AB96" s="79"/>
      <c r="AC96" s="79"/>
      <c r="AD96" s="79"/>
      <c r="AE96" s="79"/>
      <c r="AF96" s="79"/>
    </row>
    <row r="97" spans="28:32">
      <c r="AB97" s="79"/>
      <c r="AC97" s="79"/>
      <c r="AD97" s="79"/>
      <c r="AE97" s="79"/>
      <c r="AF97" s="79"/>
    </row>
    <row r="98" spans="28:32">
      <c r="AB98" s="79"/>
      <c r="AC98" s="79"/>
      <c r="AD98" s="79"/>
      <c r="AE98" s="79"/>
      <c r="AF98" s="79"/>
    </row>
    <row r="99" spans="28:32">
      <c r="AB99" s="79"/>
      <c r="AC99" s="79"/>
      <c r="AD99" s="79"/>
      <c r="AE99" s="79"/>
      <c r="AF99" s="79"/>
    </row>
    <row r="100" spans="28:32">
      <c r="AB100" s="79"/>
      <c r="AC100" s="79"/>
      <c r="AD100" s="79"/>
      <c r="AE100" s="79"/>
      <c r="AF100" s="79"/>
    </row>
    <row r="101" spans="28:32">
      <c r="AB101" s="79"/>
      <c r="AC101" s="79"/>
      <c r="AD101" s="79"/>
      <c r="AE101" s="79"/>
      <c r="AF101" s="79"/>
    </row>
    <row r="102" spans="28:32">
      <c r="AB102" s="79"/>
      <c r="AC102" s="79"/>
      <c r="AD102" s="79"/>
      <c r="AE102" s="79"/>
      <c r="AF102" s="79"/>
    </row>
    <row r="103" spans="28:32">
      <c r="AB103" s="79"/>
      <c r="AC103" s="79"/>
      <c r="AD103" s="79"/>
      <c r="AE103" s="79"/>
      <c r="AF103" s="79"/>
    </row>
    <row r="104" spans="28:32">
      <c r="AB104" s="79"/>
      <c r="AC104" s="79"/>
      <c r="AD104" s="79"/>
      <c r="AE104" s="79"/>
      <c r="AF104" s="79"/>
    </row>
    <row r="105" spans="28:32">
      <c r="AB105" s="79"/>
      <c r="AC105" s="79"/>
      <c r="AD105" s="79"/>
      <c r="AE105" s="79"/>
      <c r="AF105" s="79"/>
    </row>
    <row r="106" spans="28:32">
      <c r="AB106" s="79"/>
      <c r="AC106" s="79"/>
      <c r="AD106" s="79"/>
      <c r="AE106" s="79"/>
      <c r="AF106" s="79"/>
    </row>
    <row r="107" spans="28:32">
      <c r="AB107" s="79"/>
      <c r="AC107" s="79"/>
      <c r="AD107" s="79"/>
      <c r="AE107" s="79"/>
      <c r="AF107" s="79"/>
    </row>
    <row r="108" spans="28:32">
      <c r="AB108" s="79"/>
      <c r="AC108" s="79"/>
      <c r="AD108" s="79"/>
      <c r="AE108" s="79"/>
      <c r="AF108" s="79"/>
    </row>
    <row r="109" spans="28:32">
      <c r="AB109" s="79"/>
      <c r="AC109" s="79"/>
      <c r="AD109" s="79"/>
      <c r="AE109" s="79"/>
      <c r="AF109" s="79"/>
    </row>
    <row r="110" spans="28:32">
      <c r="AB110" s="79"/>
      <c r="AC110" s="79"/>
      <c r="AD110" s="79"/>
      <c r="AE110" s="79"/>
      <c r="AF110" s="79"/>
    </row>
    <row r="111" spans="28:32">
      <c r="AB111" s="79"/>
      <c r="AC111" s="79"/>
      <c r="AD111" s="79"/>
      <c r="AE111" s="79"/>
      <c r="AF111" s="79"/>
    </row>
    <row r="112" spans="28:32">
      <c r="AB112" s="79"/>
      <c r="AC112" s="79"/>
      <c r="AD112" s="79"/>
      <c r="AE112" s="79"/>
      <c r="AF112" s="79"/>
    </row>
    <row r="113" spans="28:32">
      <c r="AB113" s="79"/>
      <c r="AC113" s="79"/>
      <c r="AD113" s="79"/>
      <c r="AE113" s="79"/>
      <c r="AF113" s="79"/>
    </row>
    <row r="114" spans="28:32">
      <c r="AB114" s="79"/>
      <c r="AC114" s="79"/>
      <c r="AD114" s="79"/>
      <c r="AE114" s="79"/>
      <c r="AF114" s="79"/>
    </row>
    <row r="115" spans="28:32">
      <c r="AB115" s="79"/>
      <c r="AC115" s="79"/>
      <c r="AD115" s="79"/>
      <c r="AE115" s="79"/>
      <c r="AF115" s="79"/>
    </row>
    <row r="116" spans="28:32">
      <c r="AB116" s="79"/>
      <c r="AC116" s="79"/>
      <c r="AD116" s="79"/>
      <c r="AE116" s="79"/>
      <c r="AF116" s="79"/>
    </row>
    <row r="117" spans="28:32">
      <c r="AB117" s="79"/>
      <c r="AC117" s="79"/>
      <c r="AD117" s="79"/>
      <c r="AE117" s="79"/>
      <c r="AF117" s="79"/>
    </row>
    <row r="118" spans="28:32">
      <c r="AB118" s="79"/>
      <c r="AC118" s="79"/>
      <c r="AD118" s="79"/>
      <c r="AE118" s="79"/>
      <c r="AF118" s="79"/>
    </row>
    <row r="119" spans="28:32">
      <c r="AB119" s="79"/>
      <c r="AC119" s="79"/>
      <c r="AD119" s="79"/>
      <c r="AE119" s="79"/>
      <c r="AF119" s="79"/>
    </row>
    <row r="120" spans="28:32">
      <c r="AB120" s="79"/>
      <c r="AC120" s="79"/>
      <c r="AD120" s="79"/>
      <c r="AE120" s="79"/>
      <c r="AF120" s="79"/>
    </row>
    <row r="121" spans="28:32">
      <c r="AB121" s="79"/>
      <c r="AC121" s="79"/>
      <c r="AD121" s="79"/>
      <c r="AE121" s="79"/>
      <c r="AF121" s="79"/>
    </row>
    <row r="122" spans="28:32">
      <c r="AB122" s="79"/>
      <c r="AC122" s="79"/>
      <c r="AD122" s="79"/>
      <c r="AE122" s="79"/>
      <c r="AF122" s="79"/>
    </row>
    <row r="123" spans="28:32">
      <c r="AB123" s="79"/>
      <c r="AC123" s="79"/>
      <c r="AD123" s="79"/>
      <c r="AE123" s="79"/>
      <c r="AF123" s="79"/>
    </row>
    <row r="124" spans="28:32">
      <c r="AB124" s="79"/>
      <c r="AC124" s="79"/>
      <c r="AD124" s="79"/>
      <c r="AE124" s="79"/>
      <c r="AF124" s="79"/>
    </row>
    <row r="125" spans="28:32">
      <c r="AB125" s="79"/>
      <c r="AC125" s="79"/>
      <c r="AD125" s="79"/>
      <c r="AE125" s="79"/>
      <c r="AF125" s="79"/>
    </row>
    <row r="126" spans="28:32">
      <c r="AB126" s="79"/>
      <c r="AC126" s="79"/>
      <c r="AD126" s="79"/>
      <c r="AE126" s="79"/>
      <c r="AF126" s="79"/>
    </row>
    <row r="127" spans="28:32">
      <c r="AB127" s="79"/>
      <c r="AC127" s="79"/>
      <c r="AD127" s="79"/>
      <c r="AE127" s="79"/>
      <c r="AF127" s="79"/>
    </row>
    <row r="128" spans="28:32">
      <c r="AB128" s="79"/>
      <c r="AC128" s="79"/>
      <c r="AD128" s="79"/>
      <c r="AE128" s="79"/>
      <c r="AF128" s="79"/>
    </row>
    <row r="129" spans="28:32">
      <c r="AB129" s="79"/>
      <c r="AC129" s="79"/>
      <c r="AD129" s="79"/>
      <c r="AE129" s="79"/>
      <c r="AF129" s="79"/>
    </row>
    <row r="130" spans="28:32">
      <c r="AB130" s="79"/>
      <c r="AC130" s="79"/>
      <c r="AD130" s="79"/>
      <c r="AE130" s="79"/>
      <c r="AF130" s="79"/>
    </row>
    <row r="131" spans="28:32">
      <c r="AB131" s="79"/>
      <c r="AC131" s="79"/>
      <c r="AD131" s="79"/>
      <c r="AE131" s="79"/>
      <c r="AF131" s="79"/>
    </row>
    <row r="132" spans="28:32">
      <c r="AB132" s="79"/>
      <c r="AC132" s="79"/>
      <c r="AD132" s="79"/>
      <c r="AE132" s="79"/>
      <c r="AF132" s="79"/>
    </row>
    <row r="133" spans="28:32">
      <c r="AB133" s="79"/>
      <c r="AC133" s="79"/>
      <c r="AD133" s="79"/>
      <c r="AE133" s="79"/>
      <c r="AF133" s="79"/>
    </row>
    <row r="134" spans="28:32">
      <c r="AB134" s="79"/>
      <c r="AC134" s="79"/>
      <c r="AD134" s="79"/>
      <c r="AE134" s="79"/>
      <c r="AF134" s="79"/>
    </row>
    <row r="135" spans="28:32">
      <c r="AB135" s="79"/>
      <c r="AC135" s="79"/>
      <c r="AD135" s="79"/>
      <c r="AE135" s="79"/>
      <c r="AF135" s="79"/>
    </row>
    <row r="136" spans="28:32">
      <c r="AB136" s="79"/>
      <c r="AC136" s="79"/>
      <c r="AD136" s="79"/>
      <c r="AE136" s="79"/>
      <c r="AF136" s="79"/>
    </row>
    <row r="137" spans="28:32">
      <c r="AB137" s="79"/>
      <c r="AC137" s="79"/>
      <c r="AD137" s="79"/>
      <c r="AE137" s="79"/>
      <c r="AF137" s="79"/>
    </row>
    <row r="138" spans="28:32">
      <c r="AB138" s="79"/>
      <c r="AC138" s="79"/>
      <c r="AD138" s="79"/>
      <c r="AE138" s="79"/>
      <c r="AF138" s="79"/>
    </row>
    <row r="139" spans="28:32">
      <c r="AB139" s="79"/>
      <c r="AC139" s="79"/>
      <c r="AD139" s="79"/>
      <c r="AE139" s="79"/>
      <c r="AF139" s="79"/>
    </row>
    <row r="140" spans="28:32">
      <c r="AB140" s="79"/>
      <c r="AC140" s="79"/>
      <c r="AD140" s="79"/>
      <c r="AE140" s="79"/>
      <c r="AF140" s="79"/>
    </row>
    <row r="141" spans="28:32">
      <c r="AB141" s="79"/>
      <c r="AC141" s="79"/>
      <c r="AD141" s="79"/>
      <c r="AE141" s="79"/>
      <c r="AF141" s="79"/>
    </row>
    <row r="142" spans="28:32">
      <c r="AB142" s="79"/>
      <c r="AC142" s="79"/>
      <c r="AD142" s="79"/>
      <c r="AE142" s="79"/>
      <c r="AF142" s="79"/>
    </row>
    <row r="143" spans="28:32">
      <c r="AB143" s="79"/>
      <c r="AC143" s="79"/>
      <c r="AD143" s="79"/>
      <c r="AE143" s="79"/>
      <c r="AF143" s="79"/>
    </row>
    <row r="144" spans="28:32">
      <c r="AB144" s="79"/>
      <c r="AC144" s="79"/>
      <c r="AD144" s="79"/>
      <c r="AE144" s="79"/>
      <c r="AF144" s="79"/>
    </row>
    <row r="145" spans="28:32">
      <c r="AB145" s="79"/>
      <c r="AC145" s="79"/>
      <c r="AD145" s="79"/>
      <c r="AE145" s="79"/>
      <c r="AF145" s="79"/>
    </row>
    <row r="146" spans="28:32">
      <c r="AB146" s="79"/>
      <c r="AC146" s="79"/>
      <c r="AD146" s="79"/>
      <c r="AE146" s="79"/>
      <c r="AF146" s="79"/>
    </row>
    <row r="147" spans="28:32">
      <c r="AB147" s="79"/>
      <c r="AC147" s="79"/>
      <c r="AD147" s="79"/>
      <c r="AE147" s="79"/>
      <c r="AF147" s="79"/>
    </row>
    <row r="148" spans="28:32">
      <c r="AB148" s="79"/>
      <c r="AC148" s="79"/>
      <c r="AD148" s="79"/>
      <c r="AE148" s="79"/>
      <c r="AF148" s="79"/>
    </row>
    <row r="149" spans="28:32">
      <c r="AB149" s="79"/>
      <c r="AC149" s="79"/>
      <c r="AD149" s="79"/>
      <c r="AE149" s="79"/>
      <c r="AF149" s="79"/>
    </row>
    <row r="150" spans="28:32">
      <c r="AB150" s="79"/>
      <c r="AC150" s="79"/>
      <c r="AD150" s="79"/>
      <c r="AE150" s="79"/>
      <c r="AF150" s="79"/>
    </row>
    <row r="151" spans="28:32">
      <c r="AB151" s="79"/>
      <c r="AC151" s="79"/>
      <c r="AD151" s="79"/>
      <c r="AE151" s="79"/>
      <c r="AF151" s="79"/>
    </row>
    <row r="152" spans="28:32">
      <c r="AB152" s="79"/>
      <c r="AC152" s="79"/>
      <c r="AD152" s="79"/>
      <c r="AE152" s="79"/>
      <c r="AF152" s="79"/>
    </row>
    <row r="153" spans="28:32">
      <c r="AB153" s="79"/>
      <c r="AC153" s="79"/>
      <c r="AD153" s="79"/>
      <c r="AE153" s="79"/>
      <c r="AF153" s="79"/>
    </row>
    <row r="154" spans="28:32">
      <c r="AB154" s="79"/>
      <c r="AC154" s="79"/>
      <c r="AD154" s="79"/>
      <c r="AE154" s="79"/>
      <c r="AF154" s="79"/>
    </row>
    <row r="155" spans="28:32">
      <c r="AB155" s="79"/>
      <c r="AC155" s="79"/>
      <c r="AD155" s="79"/>
      <c r="AE155" s="79"/>
      <c r="AF155" s="79"/>
    </row>
    <row r="156" spans="28:32">
      <c r="AB156" s="79"/>
      <c r="AC156" s="79"/>
      <c r="AD156" s="79"/>
      <c r="AE156" s="79"/>
      <c r="AF156" s="79"/>
    </row>
    <row r="157" spans="28:32">
      <c r="AB157" s="79"/>
      <c r="AC157" s="79"/>
      <c r="AD157" s="79"/>
      <c r="AE157" s="79"/>
      <c r="AF157" s="79"/>
    </row>
    <row r="158" spans="28:32">
      <c r="AB158" s="79"/>
      <c r="AC158" s="79"/>
      <c r="AD158" s="79"/>
      <c r="AE158" s="79"/>
      <c r="AF158" s="79"/>
    </row>
    <row r="159" spans="28:32">
      <c r="AB159" s="79"/>
      <c r="AC159" s="79"/>
      <c r="AD159" s="79"/>
      <c r="AE159" s="79"/>
      <c r="AF159" s="79"/>
    </row>
    <row r="160" spans="28:32">
      <c r="AB160" s="79"/>
      <c r="AC160" s="79"/>
      <c r="AD160" s="79"/>
      <c r="AE160" s="79"/>
      <c r="AF160" s="79"/>
    </row>
    <row r="161" spans="28:32">
      <c r="AB161" s="79"/>
      <c r="AC161" s="79"/>
      <c r="AD161" s="79"/>
      <c r="AE161" s="79"/>
      <c r="AF161" s="79"/>
    </row>
    <row r="162" spans="28:32">
      <c r="AB162" s="79"/>
      <c r="AC162" s="79"/>
      <c r="AD162" s="79"/>
      <c r="AE162" s="79"/>
      <c r="AF162" s="79"/>
    </row>
    <row r="163" spans="28:32">
      <c r="AB163" s="79"/>
      <c r="AC163" s="79"/>
      <c r="AD163" s="79"/>
      <c r="AE163" s="79"/>
      <c r="AF163" s="79"/>
    </row>
  </sheetData>
  <sheetProtection sheet="1" objects="1" scenarios="1"/>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V141"/>
  <sheetViews>
    <sheetView showGridLines="0" showRowColHeaders="0" topLeftCell="A157" workbookViewId="0">
      <selection sqref="A1:V1"/>
    </sheetView>
  </sheetViews>
  <sheetFormatPr defaultRowHeight="15"/>
  <sheetData>
    <row r="1" spans="1:22" ht="69" customHeight="1">
      <c r="A1" s="898" t="s">
        <v>1255</v>
      </c>
      <c r="B1" s="898"/>
      <c r="C1" s="898"/>
      <c r="D1" s="898"/>
      <c r="E1" s="898"/>
      <c r="F1" s="898"/>
      <c r="G1" s="898"/>
      <c r="H1" s="898"/>
      <c r="I1" s="898"/>
      <c r="J1" s="898"/>
      <c r="K1" s="898"/>
      <c r="L1" s="898"/>
      <c r="M1" s="898"/>
      <c r="N1" s="898"/>
      <c r="O1" s="898"/>
      <c r="P1" s="898"/>
      <c r="Q1" s="898"/>
      <c r="R1" s="898"/>
      <c r="S1" s="898"/>
      <c r="T1" s="898"/>
      <c r="U1" s="898"/>
      <c r="V1" s="898"/>
    </row>
    <row r="140" spans="1:22" ht="69" customHeight="1">
      <c r="A140" s="898" t="s">
        <v>1256</v>
      </c>
      <c r="B140" s="898"/>
      <c r="C140" s="898"/>
      <c r="D140" s="898"/>
      <c r="E140" s="898"/>
      <c r="F140" s="898"/>
      <c r="G140" s="898"/>
      <c r="H140" s="898"/>
      <c r="I140" s="898"/>
      <c r="J140" s="898"/>
      <c r="K140" s="898"/>
      <c r="L140" s="898"/>
      <c r="M140" s="898"/>
      <c r="N140" s="898"/>
      <c r="O140" s="898"/>
      <c r="P140" s="898"/>
      <c r="Q140" s="898"/>
      <c r="R140" s="898"/>
      <c r="S140" s="898"/>
      <c r="T140" s="898"/>
      <c r="U140" s="898"/>
      <c r="V140" s="898"/>
    </row>
    <row r="141" spans="1:22" ht="36">
      <c r="A141" s="899" t="s">
        <v>1257</v>
      </c>
      <c r="B141" s="899"/>
      <c r="C141" s="899"/>
      <c r="D141" s="899"/>
      <c r="E141" s="899"/>
      <c r="F141" s="899"/>
      <c r="G141" s="899"/>
      <c r="H141" s="899"/>
      <c r="I141" s="899"/>
      <c r="J141" s="899"/>
      <c r="K141" s="899"/>
      <c r="L141" s="899"/>
      <c r="M141" s="899"/>
      <c r="N141" s="899"/>
      <c r="O141" s="899"/>
      <c r="P141" s="899"/>
      <c r="Q141" s="899"/>
      <c r="R141" s="899"/>
      <c r="S141" s="899"/>
      <c r="T141" s="899"/>
      <c r="U141" s="899"/>
      <c r="V141" s="899"/>
    </row>
  </sheetData>
  <mergeCells count="3">
    <mergeCell ref="A1:V1"/>
    <mergeCell ref="A140:V140"/>
    <mergeCell ref="A141:V141"/>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2BE0E9513B3AE41BC06FF59B7CB591F" ma:contentTypeVersion="7" ma:contentTypeDescription="Create a new document." ma:contentTypeScope="" ma:versionID="1cce1c25bae9a90e017fc091f595cdcf">
  <xsd:schema xmlns:xsd="http://www.w3.org/2001/XMLSchema" xmlns:xs="http://www.w3.org/2001/XMLSchema" xmlns:p="http://schemas.microsoft.com/office/2006/metadata/properties" xmlns:ns3="368ce3c1-87d8-4b93-8f26-e860d4210bd2" targetNamespace="http://schemas.microsoft.com/office/2006/metadata/properties" ma:root="true" ma:fieldsID="71b1534531de3fdae664add883ea1710" ns3:_="">
    <xsd:import namespace="368ce3c1-87d8-4b93-8f26-e860d4210bd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8ce3c1-87d8-4b93-8f26-e860d4210b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871211-C1DE-4DD8-8AB3-BF875AF1B49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368ce3c1-87d8-4b93-8f26-e860d4210bd2"/>
    <ds:schemaRef ds:uri="http://www.w3.org/XML/1998/namespace"/>
    <ds:schemaRef ds:uri="http://purl.org/dc/dcmitype/"/>
  </ds:schemaRefs>
</ds:datastoreItem>
</file>

<file path=customXml/itemProps2.xml><?xml version="1.0" encoding="utf-8"?>
<ds:datastoreItem xmlns:ds="http://schemas.openxmlformats.org/officeDocument/2006/customXml" ds:itemID="{007E43D9-569E-4CFF-938D-6D2E98DBB8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8ce3c1-87d8-4b93-8f26-e860d4210b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43609D-6C7E-4120-8C9C-6D2C00B812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30</vt:i4>
      </vt:variant>
    </vt:vector>
  </HeadingPairs>
  <TitlesOfParts>
    <vt:vector size="51" baseType="lpstr">
      <vt:lpstr>Introduction</vt:lpstr>
      <vt:lpstr>Instructions-DataEntry</vt:lpstr>
      <vt:lpstr>XpndQtr1</vt:lpstr>
      <vt:lpstr>XpndQtr2</vt:lpstr>
      <vt:lpstr>XpndQtr3</vt:lpstr>
      <vt:lpstr>XpndQtr4</vt:lpstr>
      <vt:lpstr>XpndFinal</vt:lpstr>
      <vt:lpstr>XpndCumulative</vt:lpstr>
      <vt:lpstr>ErrorChkQ1</vt:lpstr>
      <vt:lpstr>ErrorChkQ2</vt:lpstr>
      <vt:lpstr>ErrorChkQ3</vt:lpstr>
      <vt:lpstr>ErrorChkQ4</vt:lpstr>
      <vt:lpstr>ErrorChkFinal</vt:lpstr>
      <vt:lpstr>SF425Qtr1</vt:lpstr>
      <vt:lpstr>SF425Qtr2</vt:lpstr>
      <vt:lpstr>SF425Qtr3</vt:lpstr>
      <vt:lpstr>SF425Qtr4</vt:lpstr>
      <vt:lpstr>SF425Final</vt:lpstr>
      <vt:lpstr>NavigationSheet</vt:lpstr>
      <vt:lpstr>Payments</vt:lpstr>
      <vt:lpstr>Set-Up</vt:lpstr>
      <vt:lpstr>ErrorChkQ1!Data2</vt:lpstr>
      <vt:lpstr>Data2</vt:lpstr>
      <vt:lpstr>ErrorChkFinal!Print_Area</vt:lpstr>
      <vt:lpstr>ErrorChkQ1!Print_Area</vt:lpstr>
      <vt:lpstr>ErrorChkQ2!Print_Area</vt:lpstr>
      <vt:lpstr>ErrorChkQ3!Print_Area</vt:lpstr>
      <vt:lpstr>ErrorChkQ4!Print_Area</vt:lpstr>
      <vt:lpstr>Payments!Print_Area</vt:lpstr>
      <vt:lpstr>SF270Final!Print_Area</vt:lpstr>
      <vt:lpstr>SF270Qtr1!Print_Area</vt:lpstr>
      <vt:lpstr>SF270Qtr2!Print_Area</vt:lpstr>
      <vt:lpstr>SF270Qtr3!Print_Area</vt:lpstr>
      <vt:lpstr>SF270Qtr4!Print_Area</vt:lpstr>
      <vt:lpstr>SF425Final!Print_Area</vt:lpstr>
      <vt:lpstr>SF425Qtr1!Print_Area</vt:lpstr>
      <vt:lpstr>SF425Qtr2!Print_Area</vt:lpstr>
      <vt:lpstr>SF425Qtr3!Print_Area</vt:lpstr>
      <vt:lpstr>SF425Qtr4!Print_Area</vt:lpstr>
      <vt:lpstr>XpndCumulative!Print_Area</vt:lpstr>
      <vt:lpstr>XpndFinal!Print_Area</vt:lpstr>
      <vt:lpstr>XpndQtr1!Print_Area</vt:lpstr>
      <vt:lpstr>XpndQtr2!Print_Area</vt:lpstr>
      <vt:lpstr>XpndQtr3!Print_Area</vt:lpstr>
      <vt:lpstr>XpndQtr4!Print_Area</vt:lpstr>
      <vt:lpstr>ErrorChkFinal!SummaryFinal</vt:lpstr>
      <vt:lpstr>ErrorChkQ1!SummaryQ1</vt:lpstr>
      <vt:lpstr>ErrorChkQ2!SummaryQ2</vt:lpstr>
      <vt:lpstr>ErrorChkQ3!SummaryQ3</vt:lpstr>
      <vt:lpstr>ErrorChkQ4!SummaryQ4</vt:lpstr>
      <vt:lpstr>USCGGrantCoordinators</vt:lpstr>
    </vt:vector>
  </TitlesOfParts>
  <Company>U.S. Coast Guard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DoD Admin</dc:creator>
  <cp:lastModifiedBy>Gary Jensen</cp:lastModifiedBy>
  <cp:lastPrinted>2021-09-21T18:28:46Z</cp:lastPrinted>
  <dcterms:created xsi:type="dcterms:W3CDTF">2021-09-01T20:05:48Z</dcterms:created>
  <dcterms:modified xsi:type="dcterms:W3CDTF">2022-01-19T20:11:14Z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0x01010012BE0E9513B3AE41BC06FF59B7CB591F</vt:lpwstr>
  </property>
</Properties>
</file>